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5521" windowWidth="4830" windowHeight="5775" activeTab="0"/>
  </bookViews>
  <sheets>
    <sheet name="X tube QA prot" sheetId="1" r:id="rId1"/>
  </sheets>
  <definedNames/>
  <calcPr fullCalcOnLoad="1"/>
</workbook>
</file>

<file path=xl/sharedStrings.xml><?xml version="1.0" encoding="utf-8"?>
<sst xmlns="http://schemas.openxmlformats.org/spreadsheetml/2006/main" count="253" uniqueCount="117">
  <si>
    <t>Radiological Protection and Quality Assurance Report</t>
  </si>
  <si>
    <t>Hospital/Clinic:</t>
  </si>
  <si>
    <t>Unit type :</t>
  </si>
  <si>
    <t xml:space="preserve"> </t>
  </si>
  <si>
    <t>Department :</t>
  </si>
  <si>
    <t>Generator/Manuf.:</t>
  </si>
  <si>
    <t xml:space="preserve">   Type:</t>
  </si>
  <si>
    <t>Room/Unit:</t>
  </si>
  <si>
    <t>X-Tube  /  Type:</t>
  </si>
  <si>
    <t>Ser.No.</t>
  </si>
  <si>
    <t>Date of QA survey:</t>
  </si>
  <si>
    <t>Reference no.:</t>
  </si>
  <si>
    <t>SUMMARY AND RECOMMENDATIONS</t>
  </si>
  <si>
    <t>Report compiled by:</t>
  </si>
  <si>
    <t>Dr. S.D.Tabakov</t>
  </si>
  <si>
    <t>RESULTS</t>
  </si>
  <si>
    <t>Parameters</t>
  </si>
  <si>
    <t>Expected</t>
  </si>
  <si>
    <t>Measured</t>
  </si>
  <si>
    <t>Assessment</t>
  </si>
  <si>
    <t>Radiography Mode</t>
  </si>
  <si>
    <t>Beam/LBD Alignement</t>
  </si>
  <si>
    <t>displacement (cm)</t>
  </si>
  <si>
    <t>&lt;1</t>
  </si>
  <si>
    <t xml:space="preserve"> &lt;1</t>
  </si>
  <si>
    <t>Accept</t>
  </si>
  <si>
    <t>Bucky centering</t>
  </si>
  <si>
    <t>Focus size (mm)</t>
  </si>
  <si>
    <t>Broad Focus-(BF)</t>
  </si>
  <si>
    <t>1X1</t>
  </si>
  <si>
    <t>Fine Focus-(FF)</t>
  </si>
  <si>
    <t>0.6x0.6</t>
  </si>
  <si>
    <t>O'put consistency(BF)</t>
  </si>
  <si>
    <t>(%) inconsist.</t>
  </si>
  <si>
    <t>&lt;5</t>
  </si>
  <si>
    <t>Normal</t>
  </si>
  <si>
    <t>O'put var'n with mA(BF)</t>
  </si>
  <si>
    <t>(%) variation</t>
  </si>
  <si>
    <t>&lt;10</t>
  </si>
  <si>
    <t xml:space="preserve">O'put var'n with kV (BF) </t>
  </si>
  <si>
    <t>Linearity (%)</t>
  </si>
  <si>
    <t>Linearity (stdev O128;O130)</t>
  </si>
  <si>
    <t>Specific O'put-80kV(BF)</t>
  </si>
  <si>
    <t>(uGy/mAs) @ 1m</t>
  </si>
  <si>
    <t>Lin.Grad.with kV^2(BF)</t>
  </si>
  <si>
    <t>(mGy/mAs/kV^2)</t>
  </si>
  <si>
    <t>Grad' (mGy/mAs)/kV^2   (LINEST)</t>
  </si>
  <si>
    <t xml:space="preserve">O'put var'n with kV (FF) </t>
  </si>
  <si>
    <t>Linearity (stdev O133:o135)</t>
  </si>
  <si>
    <t>Specific O'put-80kV(FF)</t>
  </si>
  <si>
    <t>Lin.Grad.with kV^2(FF)</t>
  </si>
  <si>
    <t>Grad' (mGy/mAs)/kV^2  (LINEST)</t>
  </si>
  <si>
    <t>kVp  consistency (BF)</t>
  </si>
  <si>
    <t>Good</t>
  </si>
  <si>
    <t>kVp accuracy (BF)</t>
  </si>
  <si>
    <t>(%) inaccuracy</t>
  </si>
  <si>
    <t xml:space="preserve">  -10&lt;A&lt;10</t>
  </si>
  <si>
    <t>kVp accuracy (FF)</t>
  </si>
  <si>
    <t>St.dev.</t>
  </si>
  <si>
    <t>kVp var'n with mA (BF)</t>
  </si>
  <si>
    <t>Ripple at ~100 kV(BF)</t>
  </si>
  <si>
    <t xml:space="preserve"> +/- kVp ampl.</t>
  </si>
  <si>
    <t>Timer consistency (BF)</t>
  </si>
  <si>
    <t>Timer accuracy (BF)</t>
  </si>
  <si>
    <t xml:space="preserve"> -10&lt;A&lt;10</t>
  </si>
  <si>
    <t>St.dev</t>
  </si>
  <si>
    <t>First Half Value Layer</t>
  </si>
  <si>
    <t>(mm of Al eq')</t>
  </si>
  <si>
    <t>Inferred Total Filtration</t>
  </si>
  <si>
    <t>&gt;2.5</t>
  </si>
  <si>
    <t>Labelling</t>
  </si>
  <si>
    <t>Stated  filtration</t>
  </si>
  <si>
    <t>Stated Total Filtration</t>
  </si>
  <si>
    <t>Calcul. max. leakage</t>
  </si>
  <si>
    <t>(mGy/h)@1m</t>
  </si>
  <si>
    <t>X-RAY GENERATOR AND TUBE MEASUREMENTS</t>
  </si>
  <si>
    <t>FDD(cm)=</t>
  </si>
  <si>
    <t>Focus</t>
  </si>
  <si>
    <t>Set kV</t>
  </si>
  <si>
    <t>Set mA</t>
  </si>
  <si>
    <t>Set Time</t>
  </si>
  <si>
    <t>Set mAs</t>
  </si>
  <si>
    <t xml:space="preserve">Meas kV </t>
  </si>
  <si>
    <t>Meas T</t>
  </si>
  <si>
    <t>Meas exp</t>
  </si>
  <si>
    <t>Air kerma</t>
  </si>
  <si>
    <t>Meas'</t>
  </si>
  <si>
    <t>mGy/mAs</t>
  </si>
  <si>
    <t>For lin'</t>
  </si>
  <si>
    <t>%age kV</t>
  </si>
  <si>
    <t>%age T</t>
  </si>
  <si>
    <t>(kV)</t>
  </si>
  <si>
    <t>(mA)</t>
  </si>
  <si>
    <t>(ms)</t>
  </si>
  <si>
    <t>(mAs)</t>
  </si>
  <si>
    <t>(mR)</t>
  </si>
  <si>
    <t>(mGy)</t>
  </si>
  <si>
    <t>Meas kV</t>
  </si>
  <si>
    <t>kV^2</t>
  </si>
  <si>
    <t>per kV^2</t>
  </si>
  <si>
    <t>grad'</t>
  </si>
  <si>
    <t>Accuracy</t>
  </si>
  <si>
    <t>Broad focus</t>
  </si>
  <si>
    <t>Fine focus</t>
  </si>
  <si>
    <t>B</t>
  </si>
  <si>
    <t>F</t>
  </si>
  <si>
    <t>Half Value Layer Measurements are shown below</t>
  </si>
  <si>
    <t>B+0mm Al</t>
  </si>
  <si>
    <t>HVL mm of Al</t>
  </si>
  <si>
    <t>% trans</t>
  </si>
  <si>
    <t>HVL</t>
  </si>
  <si>
    <t>B+1mm Al</t>
  </si>
  <si>
    <t>B+2mm Al</t>
  </si>
  <si>
    <t>B+3mm Al</t>
  </si>
  <si>
    <t>B+4mm Al</t>
  </si>
  <si>
    <t>These measurements were made with a keithley kVp divider s/n xxxx,  digital storage oscilloscope</t>
  </si>
  <si>
    <t xml:space="preserve"> Gould 450 s/n zzzz, and an MDH electrometer  s/n yyyy with  6 cc chamber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</si>
</sst>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
    <numFmt numFmtId="165" formatCode="d\-mmm\-yy"/>
    <numFmt numFmtId="166" formatCode="d\-mmm"/>
    <numFmt numFmtId="167" formatCode="h:mm"/>
    <numFmt numFmtId="168" formatCode="h:mm:ss"/>
    <numFmt numFmtId="169" formatCode="d/m/yy\ h:mm"/>
    <numFmt numFmtId="170" formatCode="&quot;$&quot;#,##0_);\(&quot;$&quot;#,##0\)"/>
    <numFmt numFmtId="171" formatCode="&quot;$&quot;#,##0_);[Red]\(&quot;$&quot;#,##0\)"/>
    <numFmt numFmtId="172" formatCode="&quot;$&quot;#,##0.00_);\(&quot;$&quot;#,##0.00\)"/>
    <numFmt numFmtId="173" formatCode="&quot;$&quot;#,##0.00_);[Red]\(&quot;$&quot;#,##0.00\)"/>
    <numFmt numFmtId="174" formatCode="&quot;£&quot;&quot;#&quot;\,&quot;#&quot;&quot;#&quot;0;\-&quot;£&quot;&quot;#&quot;\,&quot;#&quot;&quot;#&quot;0"/>
    <numFmt numFmtId="175" formatCode="&quot;£&quot;&quot;#&quot;\,&quot;#&quot;&quot;#&quot;0;[Red]\-&quot;£&quot;&quot;#&quot;\,&quot;#&quot;&quot;#&quot;0"/>
    <numFmt numFmtId="176" formatCode="&quot;£&quot;&quot;#&quot;\,&quot;#&quot;&quot;#&quot;0.00;\-&quot;£&quot;&quot;#&quot;\,&quot;#&quot;&quot;#&quot;0.00"/>
    <numFmt numFmtId="177" formatCode="&quot;£&quot;&quot;#&quot;\,&quot;#&quot;&quot;#&quot;0.00;[Red]\-&quot;£&quot;&quot;#&quot;\,&quot;#&quot;&quot;#&quot;0.00"/>
    <numFmt numFmtId="178" formatCode="0.0"/>
    <numFmt numFmtId="179" formatCode="0.000"/>
    <numFmt numFmtId="180" formatCode="0.0000"/>
    <numFmt numFmtId="181" formatCode="0.00000"/>
  </numFmts>
  <fonts count="12">
    <font>
      <sz val="10"/>
      <name val="Helv"/>
      <family val="0"/>
    </font>
    <font>
      <b/>
      <sz val="10"/>
      <name val="Helv"/>
      <family val="0"/>
    </font>
    <font>
      <i/>
      <sz val="10"/>
      <name val="Helv"/>
      <family val="0"/>
    </font>
    <font>
      <b/>
      <sz val="12"/>
      <name val="Helv"/>
      <family val="0"/>
    </font>
    <font>
      <b/>
      <i/>
      <sz val="12"/>
      <name val="Helv"/>
      <family val="0"/>
    </font>
    <font>
      <b/>
      <sz val="14"/>
      <name val="Helv"/>
      <family val="0"/>
    </font>
    <font>
      <sz val="12"/>
      <name val="Helv"/>
      <family val="0"/>
    </font>
    <font>
      <sz val="8"/>
      <name val="Helv"/>
      <family val="0"/>
    </font>
    <font>
      <b/>
      <sz val="12"/>
      <name val="MS Sans Serif"/>
      <family val="0"/>
    </font>
    <font>
      <b/>
      <sz val="10"/>
      <name val="Arial"/>
      <family val="0"/>
    </font>
    <font>
      <b/>
      <sz val="8"/>
      <name val="Arial"/>
      <family val="0"/>
    </font>
    <font>
      <sz val="8"/>
      <name val="Arial"/>
      <family val="0"/>
    </font>
  </fonts>
  <fills count="3">
    <fill>
      <patternFill/>
    </fill>
    <fill>
      <patternFill patternType="gray125"/>
    </fill>
    <fill>
      <patternFill patternType="gray0625"/>
    </fill>
  </fills>
  <borders count="2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style="thick"/>
    </border>
    <border>
      <left style="thin"/>
      <right style="thin"/>
      <top style="thin"/>
      <bottom style="double"/>
    </border>
    <border>
      <left>
        <color indexed="63"/>
      </left>
      <right>
        <color indexed="63"/>
      </right>
      <top style="double"/>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double"/>
    </border>
    <border>
      <left style="thin"/>
      <right style="thin"/>
      <top style="double"/>
      <bottom style="double"/>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1" xfId="0" applyNumberFormat="1" applyBorder="1" applyAlignment="1">
      <alignment/>
    </xf>
    <xf numFmtId="0" fontId="0" fillId="0" borderId="0" xfId="0" applyNumberFormat="1" applyAlignment="1">
      <alignment/>
    </xf>
    <xf numFmtId="0" fontId="0" fillId="0" borderId="2" xfId="0" applyNumberFormat="1" applyBorder="1" applyAlignment="1">
      <alignment/>
    </xf>
    <xf numFmtId="0" fontId="1" fillId="0" borderId="0" xfId="0" applyNumberFormat="1" applyFont="1" applyAlignment="1">
      <alignment/>
    </xf>
    <xf numFmtId="0" fontId="0" fillId="0" borderId="0" xfId="0" applyNumberFormat="1" applyAlignment="1">
      <alignment horizontal="center"/>
    </xf>
    <xf numFmtId="2" fontId="0" fillId="0" borderId="0" xfId="0" applyNumberFormat="1" applyAlignment="1">
      <alignment horizontal="center"/>
    </xf>
    <xf numFmtId="11" fontId="0" fillId="0" borderId="0" xfId="0" applyNumberFormat="1" applyAlignment="1">
      <alignment horizontal="center"/>
    </xf>
    <xf numFmtId="0" fontId="0" fillId="0" borderId="3" xfId="0" applyNumberFormat="1" applyBorder="1" applyAlignment="1">
      <alignment/>
    </xf>
    <xf numFmtId="0" fontId="0" fillId="0" borderId="4" xfId="0" applyNumberFormat="1" applyBorder="1" applyAlignment="1">
      <alignment horizontal="center"/>
    </xf>
    <xf numFmtId="0" fontId="0" fillId="0" borderId="5" xfId="0" applyNumberFormat="1" applyBorder="1" applyAlignment="1">
      <alignment horizontal="center"/>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NumberFormat="1" applyBorder="1" applyAlignment="1">
      <alignment/>
    </xf>
    <xf numFmtId="0" fontId="0" fillId="0" borderId="8" xfId="0" applyNumberFormat="1" applyBorder="1" applyAlignment="1">
      <alignment horizontal="center"/>
    </xf>
    <xf numFmtId="2" fontId="0" fillId="0" borderId="8" xfId="0" applyNumberFormat="1" applyBorder="1" applyAlignment="1">
      <alignment horizontal="center"/>
    </xf>
    <xf numFmtId="178" fontId="0" fillId="0" borderId="0" xfId="0" applyNumberFormat="1" applyAlignment="1">
      <alignment horizontal="center"/>
    </xf>
    <xf numFmtId="1" fontId="0" fillId="0" borderId="8" xfId="0" applyNumberFormat="1" applyBorder="1" applyAlignment="1">
      <alignment horizontal="center"/>
    </xf>
    <xf numFmtId="0" fontId="0" fillId="0" borderId="0" xfId="0" applyNumberFormat="1" applyFill="1" applyAlignment="1">
      <alignment horizontal="center"/>
    </xf>
    <xf numFmtId="0" fontId="3" fillId="0" borderId="0" xfId="0" applyNumberFormat="1" applyFont="1" applyAlignment="1">
      <alignment horizontal="center"/>
    </xf>
    <xf numFmtId="0" fontId="0" fillId="0" borderId="9" xfId="0" applyNumberFormat="1" applyBorder="1" applyAlignment="1">
      <alignment horizontal="center"/>
    </xf>
    <xf numFmtId="1" fontId="0" fillId="0" borderId="5" xfId="0" applyNumberFormat="1" applyBorder="1" applyAlignment="1">
      <alignment horizontal="center"/>
    </xf>
    <xf numFmtId="2" fontId="0" fillId="0" borderId="5" xfId="0" applyNumberFormat="1" applyBorder="1" applyAlignment="1">
      <alignment horizontal="center"/>
    </xf>
    <xf numFmtId="0" fontId="0" fillId="0" borderId="0" xfId="0" applyNumberFormat="1" applyFill="1" applyBorder="1"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0" fillId="0" borderId="10" xfId="0" applyNumberFormat="1" applyBorder="1" applyAlignment="1">
      <alignment horizontal="center"/>
    </xf>
    <xf numFmtId="1" fontId="0" fillId="0" borderId="10" xfId="0" applyNumberFormat="1" applyBorder="1" applyAlignment="1">
      <alignment horizontal="center"/>
    </xf>
    <xf numFmtId="2" fontId="0" fillId="0" borderId="10" xfId="0" applyNumberFormat="1" applyBorder="1" applyAlignment="1">
      <alignment horizontal="center"/>
    </xf>
    <xf numFmtId="0" fontId="0" fillId="0" borderId="11" xfId="0" applyNumberFormat="1" applyBorder="1" applyAlignment="1">
      <alignment horizontal="center"/>
    </xf>
    <xf numFmtId="1" fontId="0" fillId="0" borderId="11" xfId="0" applyNumberFormat="1" applyBorder="1" applyAlignment="1">
      <alignment horizontal="center"/>
    </xf>
    <xf numFmtId="0" fontId="0" fillId="0" borderId="12" xfId="0" applyNumberFormat="1" applyBorder="1" applyAlignment="1">
      <alignment horizontal="center"/>
    </xf>
    <xf numFmtId="2" fontId="0" fillId="0" borderId="13" xfId="0" applyNumberFormat="1" applyBorder="1" applyAlignment="1">
      <alignment horizontal="center"/>
    </xf>
    <xf numFmtId="0" fontId="3" fillId="0" borderId="0" xfId="0" applyNumberFormat="1" applyFont="1" applyAlignment="1">
      <alignment/>
    </xf>
    <xf numFmtId="0" fontId="3" fillId="0" borderId="0" xfId="0" applyFont="1" applyAlignment="1">
      <alignment/>
    </xf>
    <xf numFmtId="0" fontId="0" fillId="0" borderId="5" xfId="0" applyNumberFormat="1" applyFill="1" applyBorder="1" applyAlignment="1">
      <alignment horizontal="center"/>
    </xf>
    <xf numFmtId="0" fontId="0" fillId="0" borderId="10" xfId="0" applyNumberFormat="1" applyFill="1" applyBorder="1" applyAlignment="1">
      <alignment horizontal="center"/>
    </xf>
    <xf numFmtId="0" fontId="0" fillId="0" borderId="8" xfId="0" applyNumberFormat="1" applyFill="1" applyBorder="1" applyAlignment="1">
      <alignment horizontal="center"/>
    </xf>
    <xf numFmtId="0" fontId="0" fillId="0" borderId="0" xfId="0" applyAlignment="1">
      <alignment horizontal="left"/>
    </xf>
    <xf numFmtId="0" fontId="0" fillId="0" borderId="0" xfId="0" applyFill="1" applyAlignment="1">
      <alignment horizontal="center"/>
    </xf>
    <xf numFmtId="0" fontId="0" fillId="1" borderId="0" xfId="0" applyFill="1" applyAlignment="1">
      <alignment/>
    </xf>
    <xf numFmtId="0" fontId="3" fillId="1" borderId="0" xfId="0" applyNumberFormat="1" applyFont="1" applyFill="1" applyAlignment="1">
      <alignment horizontal="center"/>
    </xf>
    <xf numFmtId="0" fontId="5" fillId="1" borderId="0" xfId="0" applyNumberFormat="1" applyFont="1" applyFill="1" applyAlignment="1">
      <alignment horizontal="center"/>
    </xf>
    <xf numFmtId="0" fontId="6" fillId="1" borderId="0" xfId="0" applyFont="1" applyFill="1" applyAlignment="1">
      <alignment/>
    </xf>
    <xf numFmtId="0" fontId="0" fillId="0" borderId="0" xfId="0" applyFill="1" applyAlignment="1">
      <alignment/>
    </xf>
    <xf numFmtId="0" fontId="0" fillId="0" borderId="2" xfId="0" applyBorder="1" applyAlignment="1">
      <alignment/>
    </xf>
    <xf numFmtId="0" fontId="0" fillId="0" borderId="0" xfId="0" applyNumberFormat="1" applyBorder="1" applyAlignment="1">
      <alignment/>
    </xf>
    <xf numFmtId="0" fontId="1" fillId="0" borderId="0" xfId="0" applyNumberFormat="1" applyFont="1" applyAlignment="1">
      <alignment/>
    </xf>
    <xf numFmtId="0" fontId="1" fillId="0" borderId="0" xfId="0" applyNumberFormat="1" applyFont="1" applyBorder="1" applyAlignment="1">
      <alignment/>
    </xf>
    <xf numFmtId="0" fontId="0" fillId="0" borderId="0" xfId="0" applyBorder="1" applyAlignment="1">
      <alignment/>
    </xf>
    <xf numFmtId="0" fontId="0" fillId="0" borderId="0" xfId="0" applyNumberFormat="1" applyAlignment="1">
      <alignment horizontal="left"/>
    </xf>
    <xf numFmtId="164" fontId="0" fillId="0" borderId="0" xfId="0" applyNumberFormat="1" applyAlignment="1">
      <alignment horizontal="left"/>
    </xf>
    <xf numFmtId="0" fontId="1" fillId="0" borderId="0" xfId="0" applyFont="1" applyBorder="1" applyAlignment="1">
      <alignment/>
    </xf>
    <xf numFmtId="0" fontId="0" fillId="2" borderId="0" xfId="0" applyFill="1" applyAlignment="1">
      <alignment/>
    </xf>
    <xf numFmtId="0" fontId="0" fillId="2" borderId="0" xfId="0" applyNumberFormat="1" applyFill="1" applyAlignment="1">
      <alignment/>
    </xf>
    <xf numFmtId="0" fontId="0" fillId="2" borderId="0" xfId="0" applyFill="1" applyBorder="1" applyAlignment="1">
      <alignment/>
    </xf>
    <xf numFmtId="0" fontId="3" fillId="2" borderId="0" xfId="0" applyNumberFormat="1" applyFont="1" applyFill="1" applyAlignment="1">
      <alignment horizontal="center"/>
    </xf>
    <xf numFmtId="0" fontId="2" fillId="0" borderId="0" xfId="0" applyFont="1" applyAlignment="1">
      <alignment/>
    </xf>
    <xf numFmtId="0" fontId="7" fillId="2" borderId="0" xfId="0" applyFont="1" applyFill="1" applyAlignment="1">
      <alignment/>
    </xf>
    <xf numFmtId="0" fontId="1" fillId="0" borderId="0" xfId="0" applyFont="1" applyBorder="1" applyAlignment="1">
      <alignment horizontal="left"/>
    </xf>
    <xf numFmtId="0" fontId="0" fillId="0" borderId="14" xfId="0" applyBorder="1" applyAlignment="1">
      <alignment/>
    </xf>
    <xf numFmtId="0" fontId="0" fillId="0" borderId="14" xfId="0" applyBorder="1" applyAlignment="1">
      <alignment horizontal="left"/>
    </xf>
    <xf numFmtId="0" fontId="0" fillId="0" borderId="11" xfId="0" applyNumberFormat="1" applyBorder="1" applyAlignment="1" quotePrefix="1">
      <alignment horizontal="center"/>
    </xf>
    <xf numFmtId="0" fontId="0" fillId="0" borderId="0" xfId="0" applyAlignment="1" quotePrefix="1">
      <alignment horizontal="left"/>
    </xf>
    <xf numFmtId="0" fontId="7" fillId="2" borderId="0" xfId="0" applyFont="1" applyFill="1" applyAlignment="1" quotePrefix="1">
      <alignment horizontal="left"/>
    </xf>
    <xf numFmtId="0" fontId="0" fillId="0" borderId="0" xfId="0" applyNumberFormat="1" applyAlignment="1" quotePrefix="1">
      <alignment horizontal="left"/>
    </xf>
    <xf numFmtId="0" fontId="0" fillId="0" borderId="15" xfId="0" applyBorder="1" applyAlignment="1">
      <alignment/>
    </xf>
    <xf numFmtId="0" fontId="0" fillId="0" borderId="16" xfId="0" applyBorder="1" applyAlignment="1">
      <alignment horizontal="center"/>
    </xf>
    <xf numFmtId="0" fontId="0" fillId="0" borderId="17" xfId="0" applyNumberFormat="1" applyBorder="1" applyAlignment="1">
      <alignment/>
    </xf>
    <xf numFmtId="0" fontId="0" fillId="0" borderId="18" xfId="0" applyNumberFormat="1" applyBorder="1" applyAlignment="1">
      <alignment horizontal="center"/>
    </xf>
    <xf numFmtId="0" fontId="0" fillId="0" borderId="19" xfId="0" applyNumberFormat="1" applyBorder="1" applyAlignment="1">
      <alignment/>
    </xf>
    <xf numFmtId="0" fontId="0" fillId="0" borderId="18" xfId="0" applyBorder="1" applyAlignment="1">
      <alignment/>
    </xf>
    <xf numFmtId="0" fontId="0" fillId="0" borderId="18" xfId="0" applyNumberFormat="1" applyBorder="1" applyAlignment="1">
      <alignment/>
    </xf>
    <xf numFmtId="0" fontId="0" fillId="0" borderId="11" xfId="0" applyNumberFormat="1" applyBorder="1" applyAlignment="1">
      <alignment/>
    </xf>
    <xf numFmtId="0" fontId="0" fillId="0" borderId="20" xfId="0" applyNumberFormat="1" applyBorder="1" applyAlignment="1">
      <alignment horizontal="center"/>
    </xf>
    <xf numFmtId="0" fontId="0" fillId="0" borderId="11" xfId="0" applyBorder="1" applyAlignment="1">
      <alignment/>
    </xf>
    <xf numFmtId="0" fontId="0" fillId="0" borderId="14" xfId="0" applyNumberFormat="1" applyBorder="1" applyAlignment="1" quotePrefix="1">
      <alignment horizontal="left"/>
    </xf>
    <xf numFmtId="0" fontId="0" fillId="0" borderId="14" xfId="0" applyBorder="1" applyAlignment="1" quotePrefix="1">
      <alignment horizontal="left"/>
    </xf>
    <xf numFmtId="0" fontId="0" fillId="0" borderId="0" xfId="0" applyAlignment="1" quotePrefix="1">
      <alignment horizontal="center"/>
    </xf>
    <xf numFmtId="0" fontId="1" fillId="0" borderId="0" xfId="0" applyNumberFormat="1" applyFont="1" applyBorder="1" applyAlignment="1" quotePrefix="1">
      <alignment horizontal="left"/>
    </xf>
    <xf numFmtId="0" fontId="1" fillId="0" borderId="0" xfId="0" applyFont="1" applyBorder="1" applyAlignment="1" quotePrefix="1">
      <alignment horizontal="left"/>
    </xf>
    <xf numFmtId="1" fontId="0" fillId="0" borderId="0" xfId="0" applyNumberFormat="1" applyAlignment="1">
      <alignment horizontal="left"/>
    </xf>
    <xf numFmtId="0" fontId="0" fillId="1" borderId="0" xfId="0" applyFill="1" applyBorder="1" applyAlignment="1">
      <alignment/>
    </xf>
    <xf numFmtId="0" fontId="4" fillId="1" borderId="0" xfId="0" applyFont="1" applyFill="1" applyBorder="1" applyAlignment="1">
      <alignment horizontal="center"/>
    </xf>
    <xf numFmtId="0" fontId="4" fillId="1" borderId="0" xfId="0" applyNumberFormat="1" applyFont="1" applyFill="1" applyBorder="1" applyAlignment="1">
      <alignment horizontal="center"/>
    </xf>
  </cellXfs>
  <cellStyles count="4">
    <cellStyle name="Normal" xfId="0"/>
    <cellStyle name="Comma" xfId="15"/>
    <cellStyle name="Currency"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BF</a:t>
            </a:r>
          </a:p>
        </c:rich>
      </c:tx>
      <c:layout/>
      <c:spPr>
        <a:noFill/>
        <a:ln>
          <a:noFill/>
        </a:ln>
      </c:spPr>
    </c:title>
    <c:plotArea>
      <c:layout>
        <c:manualLayout>
          <c:xMode val="edge"/>
          <c:yMode val="edge"/>
          <c:x val="0.04125"/>
          <c:y val="0.272"/>
          <c:w val="0.91775"/>
          <c:h val="0.669"/>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'X tube QA prot'!$L$128:$L$131</c:f>
              <c:numCache/>
            </c:numRef>
          </c:xVal>
          <c:yVal>
            <c:numRef>
              <c:f>'X tube QA prot'!$M$128:$M$131</c:f>
              <c:numCache/>
            </c:numRef>
          </c:yVal>
          <c:smooth val="0"/>
        </c:ser>
        <c:axId val="6609563"/>
        <c:axId val="59486068"/>
      </c:scatterChart>
      <c:valAx>
        <c:axId val="6609563"/>
        <c:scaling>
          <c:orientation val="minMax"/>
        </c:scaling>
        <c:axPos val="b"/>
        <c:delete val="0"/>
        <c:numFmt formatCode="General" sourceLinked="1"/>
        <c:majorTickMark val="in"/>
        <c:minorTickMark val="none"/>
        <c:tickLblPos val="nextTo"/>
        <c:crossAx val="59486068"/>
        <c:crosses val="autoZero"/>
        <c:crossBetween val="midCat"/>
        <c:dispUnits/>
      </c:valAx>
      <c:valAx>
        <c:axId val="59486068"/>
        <c:scaling>
          <c:orientation val="minMax"/>
        </c:scaling>
        <c:axPos val="l"/>
        <c:delete val="0"/>
        <c:numFmt formatCode="General" sourceLinked="1"/>
        <c:majorTickMark val="in"/>
        <c:minorTickMark val="none"/>
        <c:tickLblPos val="nextTo"/>
        <c:crossAx val="6609563"/>
        <c:crosses val="autoZero"/>
        <c:crossBetween val="midCat"/>
        <c:dispUnits/>
      </c:valAx>
      <c:spPr>
        <a:noFill/>
        <a:ln>
          <a:noFill/>
        </a:ln>
      </c:spPr>
    </c:plotArea>
    <c:plotVisOnly val="0"/>
    <c:dispBlanksAs val="gap"/>
    <c:showDLblsOverMax val="0"/>
  </c:chart>
  <c:txPr>
    <a:bodyPr vert="horz" rot="0"/>
    <a:lstStyle/>
    <a:p>
      <a:pPr>
        <a:defRPr lang="en-US" cap="none" sz="1000" b="0" i="0" u="none" baseline="0">
          <a:latin typeface="Helv"/>
          <a:ea typeface="Helv"/>
          <a:cs typeface="Helv"/>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FF</a:t>
            </a:r>
          </a:p>
        </c:rich>
      </c:tx>
      <c:layout/>
      <c:spPr>
        <a:noFill/>
        <a:ln>
          <a:noFill/>
        </a:ln>
      </c:spPr>
    </c:title>
    <c:plotArea>
      <c:layout>
        <c:manualLayout>
          <c:xMode val="edge"/>
          <c:yMode val="edge"/>
          <c:x val="0.042"/>
          <c:y val="0.26125"/>
          <c:w val="0.916"/>
          <c:h val="0.682"/>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'X tube QA prot'!$L$132:$L$135</c:f>
              <c:numCache/>
            </c:numRef>
          </c:xVal>
          <c:yVal>
            <c:numRef>
              <c:f>'X tube QA prot'!$M$132:$M$135</c:f>
              <c:numCache/>
            </c:numRef>
          </c:yVal>
          <c:smooth val="0"/>
        </c:ser>
        <c:axId val="65612565"/>
        <c:axId val="53642174"/>
      </c:scatterChart>
      <c:valAx>
        <c:axId val="65612565"/>
        <c:scaling>
          <c:orientation val="minMax"/>
        </c:scaling>
        <c:axPos val="b"/>
        <c:delete val="0"/>
        <c:numFmt formatCode="General" sourceLinked="1"/>
        <c:majorTickMark val="in"/>
        <c:minorTickMark val="none"/>
        <c:tickLblPos val="nextTo"/>
        <c:crossAx val="53642174"/>
        <c:crosses val="autoZero"/>
        <c:crossBetween val="midCat"/>
        <c:dispUnits/>
      </c:valAx>
      <c:valAx>
        <c:axId val="53642174"/>
        <c:scaling>
          <c:orientation val="minMax"/>
        </c:scaling>
        <c:axPos val="l"/>
        <c:delete val="0"/>
        <c:numFmt formatCode="General" sourceLinked="1"/>
        <c:majorTickMark val="in"/>
        <c:minorTickMark val="none"/>
        <c:tickLblPos val="nextTo"/>
        <c:crossAx val="65612565"/>
        <c:crosses val="autoZero"/>
        <c:crossBetween val="midCat"/>
        <c:dispUnits/>
      </c:valAx>
      <c:spPr>
        <a:noFill/>
        <a:ln>
          <a:noFill/>
        </a:ln>
      </c:spPr>
    </c:plotArea>
    <c:plotVisOnly val="0"/>
    <c:dispBlanksAs val="gap"/>
    <c:showDLblsOverMax val="0"/>
  </c:chart>
  <c:txPr>
    <a:bodyPr vert="horz" rot="0"/>
    <a:lstStyle/>
    <a:p>
      <a:pPr>
        <a:defRPr lang="en-US" cap="none" sz="1000" b="0" i="0" u="none" baseline="0">
          <a:latin typeface="Helv"/>
          <a:ea typeface="Helv"/>
          <a:cs typeface="Helv"/>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Linearity  -  mGy/mAs = F(kVp2)</a:t>
            </a:r>
          </a:p>
        </c:rich>
      </c:tx>
      <c:layout/>
      <c:spPr>
        <a:noFill/>
        <a:ln>
          <a:noFill/>
        </a:ln>
      </c:spPr>
    </c:title>
    <c:plotArea>
      <c:layout>
        <c:manualLayout>
          <c:xMode val="edge"/>
          <c:yMode val="edge"/>
          <c:x val="0.0635"/>
          <c:y val="0.1465"/>
          <c:w val="0.91675"/>
          <c:h val="0.749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'X tube QA prot'!$L$128:$L$131</c:f>
              <c:numCache>
                <c:ptCount val="4"/>
                <c:pt idx="0">
                  <c:v>3844</c:v>
                </c:pt>
                <c:pt idx="1">
                  <c:v>6889</c:v>
                </c:pt>
                <c:pt idx="2">
                  <c:v>10816</c:v>
                </c:pt>
                <c:pt idx="3">
                  <c:v>15129</c:v>
                </c:pt>
              </c:numCache>
            </c:numRef>
          </c:xVal>
          <c:yVal>
            <c:numRef>
              <c:f>'X tube QA prot'!$M$128:$M$131</c:f>
              <c:numCache>
                <c:ptCount val="4"/>
                <c:pt idx="0">
                  <c:v>0.0256355</c:v>
                </c:pt>
                <c:pt idx="1">
                  <c:v>0.042798249999999996</c:v>
                </c:pt>
                <c:pt idx="2">
                  <c:v>0.0656095</c:v>
                </c:pt>
                <c:pt idx="3">
                  <c:v>0.097328</c:v>
                </c:pt>
              </c:numCache>
            </c:numRef>
          </c:yVal>
          <c:smooth val="0"/>
        </c:ser>
        <c:axId val="13017519"/>
        <c:axId val="50048808"/>
      </c:scatterChart>
      <c:valAx>
        <c:axId val="13017519"/>
        <c:scaling>
          <c:orientation val="minMax"/>
        </c:scaling>
        <c:axPos val="b"/>
        <c:title>
          <c:tx>
            <c:rich>
              <a:bodyPr vert="horz" rot="0" anchor="ctr"/>
              <a:lstStyle/>
              <a:p>
                <a:pPr algn="ctr">
                  <a:defRPr/>
                </a:pPr>
                <a:r>
                  <a:rPr lang="en-US" cap="none" sz="800" b="1" i="0" u="none" baseline="0"/>
                  <a:t>kVp2</a:t>
                </a:r>
              </a:p>
            </c:rich>
          </c:tx>
          <c:layout/>
          <c:overlay val="0"/>
          <c:spPr>
            <a:noFill/>
            <a:ln>
              <a:noFill/>
            </a:ln>
          </c:spPr>
        </c:title>
        <c:delete val="0"/>
        <c:numFmt formatCode="General" sourceLinked="1"/>
        <c:majorTickMark val="in"/>
        <c:minorTickMark val="none"/>
        <c:tickLblPos val="nextTo"/>
        <c:crossAx val="50048808"/>
        <c:crosses val="autoZero"/>
        <c:crossBetween val="midCat"/>
        <c:dispUnits/>
      </c:valAx>
      <c:valAx>
        <c:axId val="50048808"/>
        <c:scaling>
          <c:orientation val="minMax"/>
        </c:scaling>
        <c:axPos val="l"/>
        <c:title>
          <c:tx>
            <c:rich>
              <a:bodyPr vert="horz" rot="-5400000" anchor="ctr"/>
              <a:lstStyle/>
              <a:p>
                <a:pPr algn="ctr">
                  <a:defRPr/>
                </a:pPr>
                <a:r>
                  <a:rPr lang="en-US" cap="none" sz="800" b="1" i="0" u="none" baseline="0"/>
                  <a:t>mGy/mAs</a:t>
                </a:r>
              </a:p>
            </c:rich>
          </c:tx>
          <c:layout/>
          <c:overlay val="0"/>
          <c:spPr>
            <a:noFill/>
            <a:ln>
              <a:noFill/>
            </a:ln>
          </c:spPr>
        </c:title>
        <c:delete val="0"/>
        <c:numFmt formatCode="General" sourceLinked="1"/>
        <c:majorTickMark val="in"/>
        <c:minorTickMark val="none"/>
        <c:tickLblPos val="nextTo"/>
        <c:crossAx val="13017519"/>
        <c:crosses val="autoZero"/>
        <c:crossBetween val="midCat"/>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20</xdr:row>
      <xdr:rowOff>85725</xdr:rowOff>
    </xdr:from>
    <xdr:to>
      <xdr:col>9</xdr:col>
      <xdr:colOff>485775</xdr:colOff>
      <xdr:row>31</xdr:row>
      <xdr:rowOff>85725</xdr:rowOff>
    </xdr:to>
    <xdr:sp>
      <xdr:nvSpPr>
        <xdr:cNvPr id="1" name="Text 34"/>
        <xdr:cNvSpPr txBox="1">
          <a:spLocks noChangeArrowheads="1"/>
        </xdr:cNvSpPr>
      </xdr:nvSpPr>
      <xdr:spPr>
        <a:xfrm>
          <a:off x="257175" y="3800475"/>
          <a:ext cx="5343525"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Helv"/>
              <a:ea typeface="Helv"/>
              <a:cs typeface="Helv"/>
            </a:rPr>
            <a:t>The  X-ray generator and tube perform well .
However, the X-ray beam is about 1cm displaced from the light beam of LBD in longitudinal direction. We would advise you the bring this to the attention of the service engineer on his next routine visit.</a:t>
          </a:r>
        </a:p>
      </xdr:txBody>
    </xdr:sp>
    <xdr:clientData/>
  </xdr:twoCellAnchor>
  <xdr:twoCellAnchor>
    <xdr:from>
      <xdr:col>10</xdr:col>
      <xdr:colOff>571500</xdr:colOff>
      <xdr:row>86</xdr:row>
      <xdr:rowOff>142875</xdr:rowOff>
    </xdr:from>
    <xdr:to>
      <xdr:col>14</xdr:col>
      <xdr:colOff>38100</xdr:colOff>
      <xdr:row>97</xdr:row>
      <xdr:rowOff>57150</xdr:rowOff>
    </xdr:to>
    <xdr:graphicFrame>
      <xdr:nvGraphicFramePr>
        <xdr:cNvPr id="2" name="Chart 35"/>
        <xdr:cNvGraphicFramePr/>
      </xdr:nvGraphicFramePr>
      <xdr:xfrm>
        <a:off x="6467475" y="14620875"/>
        <a:ext cx="2400300" cy="1695450"/>
      </xdr:xfrm>
      <a:graphic>
        <a:graphicData uri="http://schemas.openxmlformats.org/drawingml/2006/chart">
          <c:chart xmlns:c="http://schemas.openxmlformats.org/drawingml/2006/chart" r:id="rId1"/>
        </a:graphicData>
      </a:graphic>
    </xdr:graphicFrame>
    <xdr:clientData/>
  </xdr:twoCellAnchor>
  <xdr:twoCellAnchor>
    <xdr:from>
      <xdr:col>10</xdr:col>
      <xdr:colOff>609600</xdr:colOff>
      <xdr:row>98</xdr:row>
      <xdr:rowOff>152400</xdr:rowOff>
    </xdr:from>
    <xdr:to>
      <xdr:col>14</xdr:col>
      <xdr:colOff>28575</xdr:colOff>
      <xdr:row>109</xdr:row>
      <xdr:rowOff>133350</xdr:rowOff>
    </xdr:to>
    <xdr:graphicFrame>
      <xdr:nvGraphicFramePr>
        <xdr:cNvPr id="3" name="Chart 36"/>
        <xdr:cNvGraphicFramePr/>
      </xdr:nvGraphicFramePr>
      <xdr:xfrm>
        <a:off x="6505575" y="16573500"/>
        <a:ext cx="2352675" cy="1762125"/>
      </xdr:xfrm>
      <a:graphic>
        <a:graphicData uri="http://schemas.openxmlformats.org/drawingml/2006/chart">
          <c:chart xmlns:c="http://schemas.openxmlformats.org/drawingml/2006/chart" r:id="rId2"/>
        </a:graphicData>
      </a:graphic>
    </xdr:graphicFrame>
    <xdr:clientData/>
  </xdr:twoCellAnchor>
  <xdr:twoCellAnchor>
    <xdr:from>
      <xdr:col>15</xdr:col>
      <xdr:colOff>228600</xdr:colOff>
      <xdr:row>99</xdr:row>
      <xdr:rowOff>133350</xdr:rowOff>
    </xdr:from>
    <xdr:to>
      <xdr:col>22</xdr:col>
      <xdr:colOff>323850</xdr:colOff>
      <xdr:row>118</xdr:row>
      <xdr:rowOff>66675</xdr:rowOff>
    </xdr:to>
    <xdr:graphicFrame>
      <xdr:nvGraphicFramePr>
        <xdr:cNvPr id="4" name="Chart 38"/>
        <xdr:cNvGraphicFramePr/>
      </xdr:nvGraphicFramePr>
      <xdr:xfrm>
        <a:off x="9667875" y="16716375"/>
        <a:ext cx="4886325" cy="3009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heetPr>
  <dimension ref="A1:U172"/>
  <sheetViews>
    <sheetView tabSelected="1" showOutlineSymbols="0" defaultGridColor="0" colorId="8" workbookViewId="0" topLeftCell="A97">
      <selection activeCell="I105" sqref="I105"/>
    </sheetView>
  </sheetViews>
  <sheetFormatPr defaultColWidth="9.140625" defaultRowHeight="12.75" outlineLevelRow="1"/>
  <cols>
    <col min="1" max="1" width="1.28515625" style="0" customWidth="1"/>
    <col min="2" max="2" width="9.8515625" style="0" customWidth="1"/>
    <col min="3" max="3" width="10.00390625" style="0" customWidth="1"/>
    <col min="4" max="4" width="8.28125" style="0" customWidth="1"/>
    <col min="5" max="5" width="9.7109375" style="0" customWidth="1"/>
    <col min="6" max="6" width="9.421875" style="0" customWidth="1"/>
    <col min="7" max="7" width="8.57421875" style="0" customWidth="1"/>
    <col min="8" max="8" width="9.7109375" style="0" customWidth="1"/>
    <col min="9" max="9" width="9.8515625" style="0" customWidth="1"/>
    <col min="10" max="10" width="11.7109375" style="0" customWidth="1"/>
    <col min="11" max="11" width="14.7109375" style="0" customWidth="1"/>
    <col min="12" max="12" width="11.00390625" style="0" customWidth="1"/>
    <col min="20" max="20" width="13.140625" style="0" customWidth="1"/>
    <col min="21" max="21" width="13.00390625" style="0" customWidth="1"/>
  </cols>
  <sheetData>
    <row r="1" spans="1:10" ht="23.25" customHeight="1">
      <c r="A1" s="42"/>
      <c r="B1" s="42"/>
      <c r="C1" s="42"/>
      <c r="D1" s="42"/>
      <c r="E1" s="42"/>
      <c r="F1" s="43"/>
      <c r="G1" s="42"/>
      <c r="H1" s="42"/>
      <c r="I1" s="42"/>
      <c r="J1" s="42"/>
    </row>
    <row r="2" spans="1:10" ht="19.5">
      <c r="A2" s="42"/>
      <c r="B2" s="42"/>
      <c r="C2" s="42"/>
      <c r="D2" s="42"/>
      <c r="E2" s="42"/>
      <c r="F2" s="44"/>
      <c r="G2" s="42"/>
      <c r="H2" s="42"/>
      <c r="I2" s="42"/>
      <c r="J2" s="42"/>
    </row>
    <row r="3" spans="1:10" ht="15.75">
      <c r="A3" s="42"/>
      <c r="B3" s="42"/>
      <c r="C3" s="45"/>
      <c r="D3" s="42"/>
      <c r="E3" s="42"/>
      <c r="F3" s="43"/>
      <c r="G3" s="42"/>
      <c r="H3" s="42"/>
      <c r="I3" s="42"/>
      <c r="J3" s="42"/>
    </row>
    <row r="4" spans="1:10" ht="19.5">
      <c r="A4" s="42"/>
      <c r="B4" s="42"/>
      <c r="C4" s="42"/>
      <c r="D4" s="42"/>
      <c r="E4" s="42"/>
      <c r="F4" s="44"/>
      <c r="G4" s="42"/>
      <c r="H4" s="42"/>
      <c r="I4" s="42"/>
      <c r="J4" s="42"/>
    </row>
    <row r="5" spans="1:10" ht="20.25" customHeight="1">
      <c r="A5" s="42"/>
      <c r="B5" s="42"/>
      <c r="C5" s="42"/>
      <c r="D5" s="42"/>
      <c r="E5" s="42"/>
      <c r="F5" s="44" t="s">
        <v>0</v>
      </c>
      <c r="G5" s="42"/>
      <c r="H5" s="42"/>
      <c r="I5" s="42"/>
      <c r="J5" s="42"/>
    </row>
    <row r="6" spans="1:10" ht="12.75">
      <c r="A6" s="46"/>
      <c r="B6" s="46"/>
      <c r="C6" s="46"/>
      <c r="D6" s="46"/>
      <c r="E6" s="46"/>
      <c r="F6" s="46"/>
      <c r="G6" s="46"/>
      <c r="H6" s="46"/>
      <c r="I6" s="46"/>
      <c r="J6" s="46"/>
    </row>
    <row r="7" spans="9:10" ht="12.75">
      <c r="I7" s="47"/>
      <c r="J7" s="47"/>
    </row>
    <row r="8" spans="2:20" ht="12.75">
      <c r="B8" s="1"/>
      <c r="C8" s="1"/>
      <c r="D8" s="1"/>
      <c r="E8" s="1"/>
      <c r="F8" s="1"/>
      <c r="G8" s="1"/>
      <c r="H8" s="1"/>
      <c r="I8" s="48"/>
      <c r="T8" s="48"/>
    </row>
    <row r="9" spans="2:9" ht="12.75">
      <c r="B9" s="49" t="s">
        <v>1</v>
      </c>
      <c r="D9" s="2"/>
      <c r="G9" s="50" t="s">
        <v>2</v>
      </c>
      <c r="I9" s="65"/>
    </row>
    <row r="10" spans="4:9" ht="12.75">
      <c r="D10" t="s">
        <v>3</v>
      </c>
      <c r="G10" s="51"/>
      <c r="I10" t="s">
        <v>3</v>
      </c>
    </row>
    <row r="11" spans="2:7" ht="12.75">
      <c r="B11" s="49" t="s">
        <v>4</v>
      </c>
      <c r="D11" s="2"/>
      <c r="G11" s="81" t="s">
        <v>5</v>
      </c>
    </row>
    <row r="12" spans="7:8" ht="12.75">
      <c r="G12" s="61" t="s">
        <v>3</v>
      </c>
      <c r="H12" s="25" t="s">
        <v>6</v>
      </c>
    </row>
    <row r="13" spans="2:7" ht="12.75">
      <c r="B13" s="49" t="s">
        <v>7</v>
      </c>
      <c r="D13" s="52"/>
      <c r="G13" s="82" t="s">
        <v>8</v>
      </c>
    </row>
    <row r="14" spans="4:9" ht="12.75">
      <c r="D14" t="s">
        <v>3</v>
      </c>
      <c r="G14" s="51"/>
      <c r="H14" s="25" t="s">
        <v>9</v>
      </c>
      <c r="I14" s="40"/>
    </row>
    <row r="15" spans="2:9" ht="12.75">
      <c r="B15" s="49" t="s">
        <v>10</v>
      </c>
      <c r="D15" s="53"/>
      <c r="G15" s="54" t="s">
        <v>11</v>
      </c>
      <c r="I15" s="53"/>
    </row>
    <row r="16" spans="2:10" ht="12.75">
      <c r="B16" s="3"/>
      <c r="C16" s="3"/>
      <c r="D16" s="3"/>
      <c r="E16" s="3"/>
      <c r="F16" s="3"/>
      <c r="G16" s="3"/>
      <c r="H16" s="3"/>
      <c r="I16" s="3"/>
      <c r="J16" s="3"/>
    </row>
    <row r="18" ht="12.75">
      <c r="K18" s="25"/>
    </row>
    <row r="19" spans="1:10" ht="15.75">
      <c r="A19" s="55"/>
      <c r="B19" s="56"/>
      <c r="C19" s="56"/>
      <c r="D19" s="56"/>
      <c r="E19" s="57"/>
      <c r="F19" s="58" t="s">
        <v>12</v>
      </c>
      <c r="G19" s="56"/>
      <c r="H19" s="56"/>
      <c r="I19" s="56"/>
      <c r="J19" s="56"/>
    </row>
    <row r="21" spans="2:9" ht="12.75">
      <c r="B21" s="40" t="s">
        <v>3</v>
      </c>
      <c r="C21" s="40"/>
      <c r="D21" s="40"/>
      <c r="E21" s="40"/>
      <c r="F21" s="40"/>
      <c r="G21" s="40"/>
      <c r="H21" s="40"/>
      <c r="I21" s="40"/>
    </row>
    <row r="22" spans="2:9" ht="12.75">
      <c r="B22" s="40" t="s">
        <v>3</v>
      </c>
      <c r="C22" s="40"/>
      <c r="D22" s="40"/>
      <c r="E22" s="40"/>
      <c r="F22" s="40"/>
      <c r="G22" s="40"/>
      <c r="H22" s="40"/>
      <c r="I22" s="40"/>
    </row>
    <row r="32" spans="2:9" ht="12.75">
      <c r="B32" s="51" t="s">
        <v>3</v>
      </c>
      <c r="C32" s="51"/>
      <c r="D32" s="51"/>
      <c r="E32" s="51"/>
      <c r="F32" s="51"/>
      <c r="G32" s="51"/>
      <c r="H32" s="51"/>
      <c r="I32" s="51"/>
    </row>
    <row r="33" spans="2:9" ht="12.75">
      <c r="B33" s="51" t="s">
        <v>3</v>
      </c>
      <c r="C33" s="51"/>
      <c r="D33" s="51"/>
      <c r="E33" s="51"/>
      <c r="F33" s="51"/>
      <c r="G33" s="51"/>
      <c r="H33" s="51"/>
      <c r="I33" s="51"/>
    </row>
    <row r="34" spans="2:9" ht="12.75">
      <c r="B34" s="51" t="s">
        <v>3</v>
      </c>
      <c r="C34" s="51"/>
      <c r="D34" s="51"/>
      <c r="E34" s="51"/>
      <c r="F34" s="51"/>
      <c r="G34" s="51"/>
      <c r="H34" s="51"/>
      <c r="I34" s="51"/>
    </row>
    <row r="35" ht="12.75">
      <c r="D35" t="s">
        <v>13</v>
      </c>
    </row>
    <row r="36" ht="12.75">
      <c r="F36" s="59" t="s">
        <v>14</v>
      </c>
    </row>
    <row r="37" ht="12.75">
      <c r="F37" s="59" t="s">
        <v>3</v>
      </c>
    </row>
    <row r="38" ht="12.75">
      <c r="F38" s="26" t="s">
        <v>3</v>
      </c>
    </row>
    <row r="39" ht="12.75">
      <c r="F39" s="26"/>
    </row>
    <row r="40" spans="4:6" ht="12.75">
      <c r="D40" t="s">
        <v>3</v>
      </c>
      <c r="E40" t="s">
        <v>3</v>
      </c>
      <c r="F40" s="59" t="s">
        <v>3</v>
      </c>
    </row>
    <row r="41" ht="12.75">
      <c r="F41" s="59" t="s">
        <v>3</v>
      </c>
    </row>
    <row r="52" spans="1:10" ht="12.75">
      <c r="A52" s="55"/>
      <c r="B52" s="55"/>
      <c r="C52" s="60"/>
      <c r="D52" s="60"/>
      <c r="E52" s="60"/>
      <c r="F52" s="60"/>
      <c r="G52" s="60"/>
      <c r="H52" s="55"/>
      <c r="I52" s="60"/>
      <c r="J52" s="60"/>
    </row>
    <row r="53" spans="1:10" ht="12.75">
      <c r="A53" s="55"/>
      <c r="B53" s="55"/>
      <c r="C53" s="60"/>
      <c r="D53" s="60"/>
      <c r="E53" s="60"/>
      <c r="F53" s="60"/>
      <c r="G53" s="60"/>
      <c r="H53" s="55"/>
      <c r="I53" s="60"/>
      <c r="J53" s="60"/>
    </row>
    <row r="54" spans="1:10" ht="12.75">
      <c r="A54" s="55"/>
      <c r="B54" s="55"/>
      <c r="C54" s="55"/>
      <c r="D54" s="60"/>
      <c r="E54" s="60"/>
      <c r="F54" s="60"/>
      <c r="G54" s="60"/>
      <c r="H54" s="55"/>
      <c r="I54" s="60"/>
      <c r="J54" s="60"/>
    </row>
    <row r="55" spans="1:10" ht="12.75">
      <c r="A55" s="55"/>
      <c r="B55" s="66"/>
      <c r="C55" s="60"/>
      <c r="D55" s="60"/>
      <c r="E55" s="60"/>
      <c r="F55" s="60"/>
      <c r="G55" s="60"/>
      <c r="H55" s="60"/>
      <c r="I55" s="60"/>
      <c r="J55" s="60"/>
    </row>
    <row r="56" spans="1:10" ht="12.75">
      <c r="A56" s="55"/>
      <c r="B56" s="60"/>
      <c r="C56" s="60"/>
      <c r="D56" s="60"/>
      <c r="E56" s="60"/>
      <c r="F56" s="60"/>
      <c r="G56" s="60"/>
      <c r="H56" s="60"/>
      <c r="I56" s="60"/>
      <c r="J56" s="60"/>
    </row>
    <row r="60" spans="2:12" ht="15.75">
      <c r="B60" s="84"/>
      <c r="C60" s="84"/>
      <c r="D60" s="84"/>
      <c r="E60" s="84"/>
      <c r="F60" s="85" t="s">
        <v>15</v>
      </c>
      <c r="G60" s="84"/>
      <c r="H60" s="84"/>
      <c r="I60" s="84"/>
      <c r="J60" s="84"/>
      <c r="K60" s="24"/>
      <c r="L60" s="2" t="s">
        <v>3</v>
      </c>
    </row>
    <row r="62" spans="2:12" ht="15.75">
      <c r="B62" s="35" t="s">
        <v>16</v>
      </c>
      <c r="C62" s="35"/>
      <c r="D62" s="35"/>
      <c r="E62" s="35"/>
      <c r="F62" s="20" t="s">
        <v>17</v>
      </c>
      <c r="G62" s="20"/>
      <c r="H62" s="20" t="s">
        <v>18</v>
      </c>
      <c r="I62" s="36"/>
      <c r="J62" s="20" t="s">
        <v>19</v>
      </c>
      <c r="L62" s="4" t="s">
        <v>3</v>
      </c>
    </row>
    <row r="64" ht="12.75">
      <c r="B64" s="25" t="s">
        <v>20</v>
      </c>
    </row>
    <row r="66" spans="2:10" ht="12.75">
      <c r="B66" s="40" t="s">
        <v>21</v>
      </c>
      <c r="D66" s="63" t="s">
        <v>22</v>
      </c>
      <c r="F66" s="27" t="s">
        <v>23</v>
      </c>
      <c r="H66" s="27" t="s">
        <v>24</v>
      </c>
      <c r="J66" s="27" t="s">
        <v>25</v>
      </c>
    </row>
    <row r="67" spans="2:10" ht="12.75" customHeight="1">
      <c r="B67" s="40" t="s">
        <v>26</v>
      </c>
      <c r="D67" s="63" t="s">
        <v>22</v>
      </c>
      <c r="F67" s="27" t="s">
        <v>23</v>
      </c>
      <c r="H67" s="27" t="s">
        <v>23</v>
      </c>
      <c r="J67" s="27" t="s">
        <v>3</v>
      </c>
    </row>
    <row r="68" ht="12.75">
      <c r="J68" s="27"/>
    </row>
    <row r="69" spans="2:10" ht="12.75" customHeight="1">
      <c r="B69" t="s">
        <v>27</v>
      </c>
      <c r="D69" s="79" t="s">
        <v>28</v>
      </c>
      <c r="F69" s="27">
        <v>1</v>
      </c>
      <c r="H69" s="27" t="s">
        <v>29</v>
      </c>
      <c r="J69" s="27" t="s">
        <v>25</v>
      </c>
    </row>
    <row r="70" spans="4:10" ht="12.75">
      <c r="D70" s="79" t="s">
        <v>30</v>
      </c>
      <c r="F70" s="27">
        <v>0.6</v>
      </c>
      <c r="H70" s="80" t="s">
        <v>31</v>
      </c>
      <c r="J70" s="27" t="s">
        <v>25</v>
      </c>
    </row>
    <row r="71" ht="12.75">
      <c r="J71" s="27"/>
    </row>
    <row r="72" spans="2:10" ht="12.75" customHeight="1">
      <c r="B72" s="65" t="s">
        <v>32</v>
      </c>
      <c r="C72" s="51"/>
      <c r="D72" s="79" t="s">
        <v>33</v>
      </c>
      <c r="F72" s="27" t="s">
        <v>34</v>
      </c>
      <c r="H72" s="17">
        <f>100*STDEV(J129,J136,J137,J138)/AVERAGE(J129,J136,J137,J138)</f>
        <v>3.241591174991769</v>
      </c>
      <c r="J72" s="27" t="s">
        <v>35</v>
      </c>
    </row>
    <row r="73" spans="2:10" ht="12.75" customHeight="1">
      <c r="B73" s="65" t="s">
        <v>36</v>
      </c>
      <c r="C73" s="51"/>
      <c r="D73" s="79" t="s">
        <v>37</v>
      </c>
      <c r="F73" s="27" t="s">
        <v>38</v>
      </c>
      <c r="H73" s="6">
        <f>100*STDEV(M139:M141)/AVERAGE(M139:M141)</f>
        <v>9.488362116033866</v>
      </c>
      <c r="J73" s="27" t="s">
        <v>35</v>
      </c>
    </row>
    <row r="74" spans="3:10" ht="12.75" customHeight="1">
      <c r="C74" s="51"/>
      <c r="D74" s="51"/>
      <c r="F74" s="27"/>
      <c r="J74" s="27"/>
    </row>
    <row r="75" spans="2:13" ht="12.75">
      <c r="B75" s="67" t="s">
        <v>39</v>
      </c>
      <c r="C75" s="8"/>
      <c r="D75" s="2" t="s">
        <v>40</v>
      </c>
      <c r="F75" s="5" t="s">
        <v>3</v>
      </c>
      <c r="H75" s="17">
        <f>100*STDEV(N128:N131)/AVERAGE(N128:N131)</f>
        <v>4.151162904318199</v>
      </c>
      <c r="I75" s="52" t="s">
        <v>3</v>
      </c>
      <c r="J75" s="27" t="s">
        <v>35</v>
      </c>
      <c r="K75" s="2" t="s">
        <v>41</v>
      </c>
      <c r="M75" s="7">
        <f>STDEV(O128:O130)</f>
        <v>9.45922418973602E-07</v>
      </c>
    </row>
    <row r="76" spans="2:10" ht="12.75">
      <c r="B76" s="65" t="s">
        <v>42</v>
      </c>
      <c r="D76" s="78" t="s">
        <v>43</v>
      </c>
      <c r="F76" s="5"/>
      <c r="H76" s="6">
        <f>1000*(J125/100)^2*TREND(M128:M131,K128:K131,{80})</f>
        <v>42.73945058837656</v>
      </c>
      <c r="I76" s="5"/>
      <c r="J76" s="27" t="s">
        <v>35</v>
      </c>
    </row>
    <row r="77" spans="2:14" ht="12.75" customHeight="1">
      <c r="B77" s="65" t="s">
        <v>44</v>
      </c>
      <c r="D77" s="63" t="s">
        <v>45</v>
      </c>
      <c r="F77" s="5"/>
      <c r="G77" t="s">
        <v>3</v>
      </c>
      <c r="H77" s="7">
        <f>AVERAGE(O128:O130)</f>
        <v>6.266452155294934E-06</v>
      </c>
      <c r="I77" s="83">
        <f>100*STDEV(O128:O130)/AVERAGE(O128:O130)</f>
        <v>15.095023396521595</v>
      </c>
      <c r="J77" s="27"/>
      <c r="K77" s="2" t="s">
        <v>46</v>
      </c>
      <c r="N77" s="27">
        <f>LINEST(M128:M131,L128:L131,TRUE,TRUE)</f>
        <v>6.323167104210518E-06</v>
      </c>
    </row>
    <row r="78" spans="2:13" ht="12.75" customHeight="1">
      <c r="B78" s="40"/>
      <c r="C78" s="48"/>
      <c r="D78" s="51"/>
      <c r="F78" s="5"/>
      <c r="H78" s="27"/>
      <c r="I78" s="5"/>
      <c r="J78" s="27"/>
      <c r="K78" s="2"/>
      <c r="M78" s="7"/>
    </row>
    <row r="79" spans="2:13" ht="12.75">
      <c r="B79" s="67" t="s">
        <v>47</v>
      </c>
      <c r="C79" s="8"/>
      <c r="D79" s="48" t="s">
        <v>40</v>
      </c>
      <c r="F79" s="5" t="s">
        <v>3</v>
      </c>
      <c r="H79" s="17">
        <f>100*STDEV(N132:N135)/AVERAGE(N132:N135)</f>
        <v>8.440179646115746</v>
      </c>
      <c r="I79" s="5"/>
      <c r="J79" s="27" t="s">
        <v>35</v>
      </c>
      <c r="K79" s="2" t="s">
        <v>48</v>
      </c>
      <c r="M79" s="7">
        <f>STDEV(O133:O135)</f>
        <v>3.374264440892074E-06</v>
      </c>
    </row>
    <row r="80" spans="2:10" ht="12.75">
      <c r="B80" s="65" t="s">
        <v>49</v>
      </c>
      <c r="D80" s="78" t="s">
        <v>43</v>
      </c>
      <c r="F80" s="5"/>
      <c r="H80" s="6">
        <f>1000*(J125/100)^2*TREND(M132:M135,K132:K135,{80},)</f>
        <v>57.472149645210344</v>
      </c>
      <c r="I80" s="5"/>
      <c r="J80" s="27" t="s">
        <v>35</v>
      </c>
    </row>
    <row r="81" spans="2:14" ht="12.75">
      <c r="B81" t="s">
        <v>50</v>
      </c>
      <c r="D81" s="79" t="s">
        <v>45</v>
      </c>
      <c r="F81" s="5"/>
      <c r="G81" t="s">
        <v>3</v>
      </c>
      <c r="H81" s="7">
        <f>AVERAGE(O133:O135)</f>
        <v>8.482716321935215E-06</v>
      </c>
      <c r="I81" s="83">
        <f>100*STDEV(O133:O135)/AVERAGE(O133:O135)</f>
        <v>39.77811249171046</v>
      </c>
      <c r="J81" s="27"/>
      <c r="K81" s="2" t="s">
        <v>51</v>
      </c>
      <c r="N81" s="7">
        <f>LINEST(M132:M135,L132:L135,TRUE,TRUE)</f>
        <v>7.856888876777251E-06</v>
      </c>
    </row>
    <row r="82" ht="12.75">
      <c r="J82" s="27"/>
    </row>
    <row r="83" spans="2:10" ht="12.75">
      <c r="B83" s="65" t="s">
        <v>52</v>
      </c>
      <c r="D83" s="79" t="s">
        <v>33</v>
      </c>
      <c r="F83" s="27" t="s">
        <v>34</v>
      </c>
      <c r="H83" s="17">
        <f>100*STDEV(G129,G136,G137,G138)/AVERAGE(G129,G136,G137,G138)</f>
        <v>0.6042296072507553</v>
      </c>
      <c r="J83" s="27" t="s">
        <v>53</v>
      </c>
    </row>
    <row r="84" spans="2:10" ht="12.75">
      <c r="B84" s="65" t="s">
        <v>54</v>
      </c>
      <c r="D84" s="62" t="s">
        <v>55</v>
      </c>
      <c r="F84" t="s">
        <v>56</v>
      </c>
      <c r="H84" s="17">
        <f>AVERAGE(P128:P131)</f>
        <v>3.3958333333333335</v>
      </c>
      <c r="J84" s="27" t="s">
        <v>53</v>
      </c>
    </row>
    <row r="85" spans="2:10" ht="12.75">
      <c r="B85" s="65" t="s">
        <v>57</v>
      </c>
      <c r="D85" s="62" t="s">
        <v>55</v>
      </c>
      <c r="F85" t="s">
        <v>56</v>
      </c>
      <c r="H85" s="17">
        <f>AVERAGE(P132:P135)</f>
        <v>0.7431457431457431</v>
      </c>
      <c r="J85" s="27" t="s">
        <v>53</v>
      </c>
    </row>
    <row r="86" spans="4:10" ht="12.75" customHeight="1">
      <c r="D86" s="79" t="s">
        <v>58</v>
      </c>
      <c r="H86" s="6">
        <f>STDEV(P128:P135)</f>
        <v>2.3081650208631546</v>
      </c>
      <c r="J86" s="27"/>
    </row>
    <row r="87" spans="4:10" ht="12.75" customHeight="1">
      <c r="D87" s="51"/>
      <c r="J87" s="27"/>
    </row>
    <row r="88" spans="2:10" ht="12.75" customHeight="1">
      <c r="B88" s="65" t="s">
        <v>59</v>
      </c>
      <c r="D88" s="79" t="s">
        <v>37</v>
      </c>
      <c r="F88" s="27" t="s">
        <v>38</v>
      </c>
      <c r="H88" s="6">
        <f>100*STDEV(G139:G141)/AVERAGE(G139:G141)</f>
        <v>4.2503227621722655</v>
      </c>
      <c r="J88" s="27" t="s">
        <v>53</v>
      </c>
    </row>
    <row r="89" spans="2:10" ht="12.75" customHeight="1">
      <c r="B89" s="65" t="s">
        <v>60</v>
      </c>
      <c r="D89" s="79" t="s">
        <v>61</v>
      </c>
      <c r="H89" s="27">
        <v>5</v>
      </c>
      <c r="J89" s="27" t="s">
        <v>25</v>
      </c>
    </row>
    <row r="90" ht="12.75">
      <c r="J90" s="27"/>
    </row>
    <row r="91" spans="2:10" ht="12.75">
      <c r="B91" s="65" t="s">
        <v>62</v>
      </c>
      <c r="D91" s="79" t="s">
        <v>33</v>
      </c>
      <c r="F91" s="27" t="s">
        <v>34</v>
      </c>
      <c r="H91" s="6">
        <f>100*STDEV(H136:H138)/AVERAGE(H136:H138)</f>
        <v>0</v>
      </c>
      <c r="J91" s="27" t="s">
        <v>53</v>
      </c>
    </row>
    <row r="92" spans="2:10" ht="12.75" customHeight="1">
      <c r="B92" s="65" t="s">
        <v>63</v>
      </c>
      <c r="D92" s="62" t="s">
        <v>55</v>
      </c>
      <c r="F92" t="s">
        <v>64</v>
      </c>
      <c r="H92" s="6">
        <f>AVERAGE(Q142:Q144)</f>
        <v>-1.5833333333333333</v>
      </c>
      <c r="J92" s="27" t="s">
        <v>53</v>
      </c>
    </row>
    <row r="93" spans="4:10" ht="12.75">
      <c r="D93" s="62" t="s">
        <v>65</v>
      </c>
      <c r="H93" s="6">
        <f>STDEV(Q142:Q144)</f>
        <v>3.955481428768606</v>
      </c>
      <c r="J93" s="27"/>
    </row>
    <row r="94" ht="12.75">
      <c r="J94" s="27"/>
    </row>
    <row r="95" spans="2:10" ht="12.75">
      <c r="B95" t="s">
        <v>66</v>
      </c>
      <c r="D95" s="62" t="s">
        <v>67</v>
      </c>
      <c r="H95" s="17">
        <f>GROWTH(K147:K150,L147:L150,{50})-1</f>
        <v>2.704121659019135</v>
      </c>
      <c r="J95" s="27" t="s">
        <v>25</v>
      </c>
    </row>
    <row r="96" spans="2:10" ht="12.75" customHeight="1">
      <c r="B96" t="s">
        <v>68</v>
      </c>
      <c r="D96" s="62" t="s">
        <v>67</v>
      </c>
      <c r="F96" s="27" t="s">
        <v>69</v>
      </c>
      <c r="H96" s="27">
        <v>2.6</v>
      </c>
      <c r="J96" s="27" t="s">
        <v>25</v>
      </c>
    </row>
    <row r="97" spans="4:10" ht="12.75" customHeight="1">
      <c r="D97" s="51"/>
      <c r="F97" s="27"/>
      <c r="H97" s="27"/>
      <c r="J97" s="27"/>
    </row>
    <row r="98" spans="2:10" ht="12.75">
      <c r="B98" t="s">
        <v>70</v>
      </c>
      <c r="D98" s="62"/>
      <c r="J98" s="27" t="s">
        <v>25</v>
      </c>
    </row>
    <row r="99" spans="2:10" ht="12.75">
      <c r="B99" s="65" t="s">
        <v>71</v>
      </c>
      <c r="D99" s="62" t="s">
        <v>67</v>
      </c>
      <c r="F99" s="27">
        <v>2.5</v>
      </c>
      <c r="J99" s="27"/>
    </row>
    <row r="100" spans="2:10" ht="12.75">
      <c r="B100" t="s">
        <v>72</v>
      </c>
      <c r="D100" s="62" t="s">
        <v>67</v>
      </c>
      <c r="J100" s="27"/>
    </row>
    <row r="101" ht="12.75">
      <c r="J101" s="27"/>
    </row>
    <row r="102" spans="2:10" ht="12.75">
      <c r="B102" t="s">
        <v>73</v>
      </c>
      <c r="D102" s="62" t="s">
        <v>74</v>
      </c>
      <c r="F102" s="27" t="s">
        <v>23</v>
      </c>
      <c r="J102" s="27" t="s">
        <v>25</v>
      </c>
    </row>
    <row r="103" ht="12.75">
      <c r="J103" s="27"/>
    </row>
    <row r="115" spans="2:6" ht="12.75" outlineLevel="1">
      <c r="B115" s="4"/>
      <c r="F115" s="5"/>
    </row>
    <row r="116" spans="2:6" ht="12.75" outlineLevel="1">
      <c r="B116" s="4"/>
      <c r="F116" s="5"/>
    </row>
    <row r="117" spans="2:6" ht="12.75" outlineLevel="1">
      <c r="B117" s="4"/>
      <c r="F117" s="5"/>
    </row>
    <row r="118" spans="2:15" ht="12.75" outlineLevel="1">
      <c r="B118" s="4"/>
      <c r="F118" s="5"/>
      <c r="L118" t="s">
        <v>3</v>
      </c>
      <c r="M118" t="s">
        <v>3</v>
      </c>
      <c r="N118" t="s">
        <v>3</v>
      </c>
      <c r="O118" t="s">
        <v>3</v>
      </c>
    </row>
    <row r="119" spans="2:15" ht="12.75" outlineLevel="1">
      <c r="B119" s="4"/>
      <c r="F119" s="5"/>
      <c r="L119" t="s">
        <v>3</v>
      </c>
      <c r="M119" t="s">
        <v>3</v>
      </c>
      <c r="N119" t="s">
        <v>3</v>
      </c>
      <c r="O119" t="s">
        <v>3</v>
      </c>
    </row>
    <row r="120" spans="2:15" ht="12.75" outlineLevel="1">
      <c r="B120" s="4"/>
      <c r="F120" s="5"/>
      <c r="L120" t="s">
        <v>3</v>
      </c>
      <c r="M120" t="s">
        <v>3</v>
      </c>
      <c r="N120" t="s">
        <v>3</v>
      </c>
      <c r="O120" t="s">
        <v>3</v>
      </c>
    </row>
    <row r="121" spans="2:15" ht="12.75" outlineLevel="1">
      <c r="B121" s="4"/>
      <c r="F121" s="5"/>
      <c r="L121" t="s">
        <v>3</v>
      </c>
      <c r="M121" t="s">
        <v>3</v>
      </c>
      <c r="N121" t="s">
        <v>3</v>
      </c>
      <c r="O121" t="s">
        <v>3</v>
      </c>
    </row>
    <row r="122" spans="2:10" ht="15.75" outlineLevel="1">
      <c r="B122" s="84"/>
      <c r="C122" s="84"/>
      <c r="D122" s="84"/>
      <c r="E122" s="84"/>
      <c r="F122" s="86" t="s">
        <v>75</v>
      </c>
      <c r="G122" s="84"/>
      <c r="H122" s="84"/>
      <c r="I122" s="84"/>
      <c r="J122" s="84"/>
    </row>
    <row r="123" ht="12.75" outlineLevel="1">
      <c r="B123" s="67" t="s">
        <v>115</v>
      </c>
    </row>
    <row r="124" ht="13.5" outlineLevel="1" thickBot="1">
      <c r="B124" s="67" t="s">
        <v>116</v>
      </c>
    </row>
    <row r="125" spans="2:10" ht="13.5" outlineLevel="1" thickBot="1">
      <c r="B125" s="2"/>
      <c r="I125" s="68" t="s">
        <v>76</v>
      </c>
      <c r="J125" s="69">
        <v>100</v>
      </c>
    </row>
    <row r="126" spans="2:21" ht="12.75" outlineLevel="1">
      <c r="B126" s="9" t="s">
        <v>77</v>
      </c>
      <c r="C126" s="9" t="s">
        <v>78</v>
      </c>
      <c r="D126" s="9" t="s">
        <v>79</v>
      </c>
      <c r="E126" s="9" t="s">
        <v>80</v>
      </c>
      <c r="F126" s="9" t="s">
        <v>81</v>
      </c>
      <c r="G126" s="9" t="s">
        <v>82</v>
      </c>
      <c r="H126" s="9" t="s">
        <v>83</v>
      </c>
      <c r="I126" s="9" t="s">
        <v>84</v>
      </c>
      <c r="J126" s="10" t="s">
        <v>85</v>
      </c>
      <c r="L126" s="12" t="s">
        <v>86</v>
      </c>
      <c r="M126" s="11" t="s">
        <v>87</v>
      </c>
      <c r="N126" s="12" t="s">
        <v>87</v>
      </c>
      <c r="O126" s="2" t="s">
        <v>88</v>
      </c>
      <c r="P126" s="2" t="s">
        <v>89</v>
      </c>
      <c r="Q126" s="2" t="s">
        <v>90</v>
      </c>
      <c r="S126" t="str">
        <f>L126</f>
        <v>Meas'</v>
      </c>
      <c r="T126" t="str">
        <f>M126</f>
        <v>mGy/mAs</v>
      </c>
      <c r="U126" t="s">
        <v>87</v>
      </c>
    </row>
    <row r="127" spans="2:21" ht="13.5" outlineLevel="1" thickBot="1">
      <c r="B127" s="21"/>
      <c r="C127" s="21" t="s">
        <v>91</v>
      </c>
      <c r="D127" s="21" t="s">
        <v>92</v>
      </c>
      <c r="E127" s="21" t="s">
        <v>93</v>
      </c>
      <c r="F127" s="21" t="s">
        <v>94</v>
      </c>
      <c r="G127" s="21" t="s">
        <v>91</v>
      </c>
      <c r="H127" s="21" t="s">
        <v>93</v>
      </c>
      <c r="I127" s="21" t="s">
        <v>95</v>
      </c>
      <c r="J127" s="21" t="s">
        <v>96</v>
      </c>
      <c r="K127" s="27" t="s">
        <v>97</v>
      </c>
      <c r="L127" s="14" t="s">
        <v>98</v>
      </c>
      <c r="M127" s="13" t="s">
        <v>87</v>
      </c>
      <c r="N127" s="14" t="s">
        <v>99</v>
      </c>
      <c r="O127" s="2" t="s">
        <v>100</v>
      </c>
      <c r="P127" s="2" t="s">
        <v>101</v>
      </c>
      <c r="Q127" s="2" t="s">
        <v>101</v>
      </c>
      <c r="S127" t="str">
        <f aca="true" t="shared" si="0" ref="S127:S135">L127</f>
        <v>kV^2</v>
      </c>
      <c r="T127" t="s">
        <v>102</v>
      </c>
      <c r="U127" t="s">
        <v>103</v>
      </c>
    </row>
    <row r="128" spans="2:20" ht="15.75" customHeight="1" outlineLevel="1" thickTop="1">
      <c r="B128" s="10" t="s">
        <v>104</v>
      </c>
      <c r="C128" s="10">
        <v>60</v>
      </c>
      <c r="D128" s="22">
        <v>200</v>
      </c>
      <c r="E128" s="10">
        <v>100</v>
      </c>
      <c r="F128" s="10">
        <f aca="true" t="shared" si="1" ref="F128:F144">D128*E128/1000</f>
        <v>20</v>
      </c>
      <c r="G128" s="37">
        <v>62</v>
      </c>
      <c r="H128" s="37">
        <v>101</v>
      </c>
      <c r="I128" s="37">
        <v>59</v>
      </c>
      <c r="J128" s="23">
        <f aca="true" t="shared" si="2" ref="J128:J144">0.00869*I128</f>
        <v>0.51271</v>
      </c>
      <c r="K128" s="5">
        <f aca="true" t="shared" si="3" ref="K128:K144">G128</f>
        <v>62</v>
      </c>
      <c r="L128" s="70">
        <f aca="true" t="shared" si="4" ref="L128:L144">G128^2</f>
        <v>3844</v>
      </c>
      <c r="M128" s="15">
        <f aca="true" t="shared" si="5" ref="M128:M144">J128/F128</f>
        <v>0.0256355</v>
      </c>
      <c r="N128" s="15">
        <f aca="true" t="shared" si="6" ref="N128:N144">M128/G128^2</f>
        <v>6.668964620187304E-06</v>
      </c>
      <c r="O128" s="2">
        <f>(M129-M128)/(L129-L128)</f>
        <v>5.636371100164203E-06</v>
      </c>
      <c r="P128" s="2">
        <f aca="true" t="shared" si="7" ref="P128:P135">100*(G128-C128)/C128</f>
        <v>3.3333333333333335</v>
      </c>
      <c r="S128">
        <f t="shared" si="0"/>
        <v>3844</v>
      </c>
      <c r="T128">
        <f>M128</f>
        <v>0.0256355</v>
      </c>
    </row>
    <row r="129" spans="2:20" ht="15.75" customHeight="1" outlineLevel="1">
      <c r="B129" s="15" t="s">
        <v>104</v>
      </c>
      <c r="C129" s="15">
        <v>80</v>
      </c>
      <c r="D129" s="22">
        <v>200</v>
      </c>
      <c r="E129" s="15">
        <v>100</v>
      </c>
      <c r="F129" s="10">
        <f t="shared" si="1"/>
        <v>20</v>
      </c>
      <c r="G129" s="39">
        <v>83</v>
      </c>
      <c r="H129" s="37">
        <v>105</v>
      </c>
      <c r="I129" s="39">
        <v>98.5</v>
      </c>
      <c r="J129" s="16">
        <f t="shared" si="2"/>
        <v>0.855965</v>
      </c>
      <c r="K129" s="5">
        <f t="shared" si="3"/>
        <v>83</v>
      </c>
      <c r="L129" s="70">
        <f t="shared" si="4"/>
        <v>6889</v>
      </c>
      <c r="M129" s="15">
        <f t="shared" si="5"/>
        <v>0.042798249999999996</v>
      </c>
      <c r="N129" s="15">
        <f t="shared" si="6"/>
        <v>6.212548991145303E-06</v>
      </c>
      <c r="O129" s="2">
        <f>(M130-M129)/(L130-L129)</f>
        <v>5.808823529411766E-06</v>
      </c>
      <c r="P129" s="2">
        <f t="shared" si="7"/>
        <v>3.75</v>
      </c>
      <c r="Q129" s="2" t="s">
        <v>3</v>
      </c>
      <c r="S129">
        <f t="shared" si="0"/>
        <v>6889</v>
      </c>
      <c r="T129">
        <f>M129</f>
        <v>0.042798249999999996</v>
      </c>
    </row>
    <row r="130" spans="2:20" ht="15.75" customHeight="1" outlineLevel="1">
      <c r="B130" s="15" t="s">
        <v>104</v>
      </c>
      <c r="C130" s="15">
        <v>100</v>
      </c>
      <c r="D130" s="22">
        <v>200</v>
      </c>
      <c r="E130" s="15">
        <v>100</v>
      </c>
      <c r="F130" s="10">
        <f t="shared" si="1"/>
        <v>20</v>
      </c>
      <c r="G130" s="39">
        <v>104</v>
      </c>
      <c r="H130" s="37">
        <v>103</v>
      </c>
      <c r="I130" s="39">
        <v>151</v>
      </c>
      <c r="J130" s="16">
        <f t="shared" si="2"/>
        <v>1.31219</v>
      </c>
      <c r="K130" s="5">
        <f t="shared" si="3"/>
        <v>104</v>
      </c>
      <c r="L130" s="70">
        <f t="shared" si="4"/>
        <v>10816</v>
      </c>
      <c r="M130" s="15">
        <f t="shared" si="5"/>
        <v>0.0656095</v>
      </c>
      <c r="N130" s="15">
        <f t="shared" si="6"/>
        <v>6.065967085798816E-06</v>
      </c>
      <c r="O130" s="2">
        <f>(M131-M130)/(L131-L130)</f>
        <v>7.354161836308833E-06</v>
      </c>
      <c r="P130" s="2">
        <f t="shared" si="7"/>
        <v>4</v>
      </c>
      <c r="S130">
        <f t="shared" si="0"/>
        <v>10816</v>
      </c>
      <c r="T130">
        <f>M130</f>
        <v>0.0656095</v>
      </c>
    </row>
    <row r="131" spans="2:20" ht="15.75" customHeight="1" outlineLevel="1" thickBot="1">
      <c r="B131" s="28" t="s">
        <v>104</v>
      </c>
      <c r="C131" s="28">
        <v>120</v>
      </c>
      <c r="D131" s="29">
        <v>200</v>
      </c>
      <c r="E131" s="28">
        <v>100</v>
      </c>
      <c r="F131" s="28">
        <f t="shared" si="1"/>
        <v>20</v>
      </c>
      <c r="G131" s="38">
        <v>123</v>
      </c>
      <c r="H131" s="38">
        <v>103</v>
      </c>
      <c r="I131" s="38">
        <v>224</v>
      </c>
      <c r="J131" s="30">
        <f t="shared" si="2"/>
        <v>1.9465599999999998</v>
      </c>
      <c r="K131" s="71">
        <f t="shared" si="3"/>
        <v>123</v>
      </c>
      <c r="L131" s="72">
        <f t="shared" si="4"/>
        <v>15129</v>
      </c>
      <c r="M131" s="28">
        <f t="shared" si="5"/>
        <v>0.097328</v>
      </c>
      <c r="N131" s="28">
        <f t="shared" si="6"/>
        <v>6.433207746711613E-06</v>
      </c>
      <c r="O131" s="73"/>
      <c r="P131" s="74">
        <f t="shared" si="7"/>
        <v>2.5</v>
      </c>
      <c r="Q131" s="73"/>
      <c r="S131">
        <f t="shared" si="0"/>
        <v>15129</v>
      </c>
      <c r="T131">
        <f>M131</f>
        <v>0.097328</v>
      </c>
    </row>
    <row r="132" spans="2:21" ht="15.75" customHeight="1" outlineLevel="1" thickTop="1">
      <c r="B132" s="15" t="s">
        <v>105</v>
      </c>
      <c r="C132" s="15">
        <v>50</v>
      </c>
      <c r="D132" s="22">
        <v>100</v>
      </c>
      <c r="E132" s="15">
        <v>200</v>
      </c>
      <c r="F132" s="10">
        <f t="shared" si="1"/>
        <v>20</v>
      </c>
      <c r="G132" s="39">
        <v>50</v>
      </c>
      <c r="H132" s="37">
        <v>202</v>
      </c>
      <c r="I132" s="39">
        <v>46</v>
      </c>
      <c r="J132" s="16">
        <f t="shared" si="2"/>
        <v>0.39974</v>
      </c>
      <c r="K132" s="5">
        <f t="shared" si="3"/>
        <v>50</v>
      </c>
      <c r="L132" s="70">
        <f t="shared" si="4"/>
        <v>2500</v>
      </c>
      <c r="M132" s="15">
        <f t="shared" si="5"/>
        <v>0.019986999999999998</v>
      </c>
      <c r="N132" s="15">
        <f t="shared" si="6"/>
        <v>7.994799999999998E-06</v>
      </c>
      <c r="P132" s="2">
        <f t="shared" si="7"/>
        <v>0</v>
      </c>
      <c r="S132">
        <f t="shared" si="0"/>
        <v>2500</v>
      </c>
      <c r="U132">
        <f>M132</f>
        <v>0.019986999999999998</v>
      </c>
    </row>
    <row r="133" spans="2:21" ht="15.75" customHeight="1" outlineLevel="1">
      <c r="B133" s="15" t="s">
        <v>105</v>
      </c>
      <c r="C133" s="15">
        <v>70</v>
      </c>
      <c r="D133" s="22">
        <v>100</v>
      </c>
      <c r="E133" s="15">
        <v>200</v>
      </c>
      <c r="F133" s="10">
        <f t="shared" si="1"/>
        <v>20</v>
      </c>
      <c r="G133" s="39">
        <v>73</v>
      </c>
      <c r="H133" s="37">
        <v>205</v>
      </c>
      <c r="I133" s="39">
        <v>101</v>
      </c>
      <c r="J133" s="16">
        <f t="shared" si="2"/>
        <v>0.87769</v>
      </c>
      <c r="K133" s="5">
        <f t="shared" si="3"/>
        <v>73</v>
      </c>
      <c r="L133" s="70">
        <f t="shared" si="4"/>
        <v>5329</v>
      </c>
      <c r="M133" s="15">
        <f t="shared" si="5"/>
        <v>0.0438845</v>
      </c>
      <c r="N133" s="15">
        <f t="shared" si="6"/>
        <v>8.23503471570651E-06</v>
      </c>
      <c r="O133" s="2">
        <f>(M132-M133)/(L132-L133)</f>
        <v>8.44733121244256E-06</v>
      </c>
      <c r="P133" s="2">
        <f t="shared" si="7"/>
        <v>4.285714285714286</v>
      </c>
      <c r="S133">
        <f t="shared" si="0"/>
        <v>5329</v>
      </c>
      <c r="U133">
        <f>M133</f>
        <v>0.0438845</v>
      </c>
    </row>
    <row r="134" spans="2:21" ht="15.75" customHeight="1" outlineLevel="1">
      <c r="B134" s="15" t="s">
        <v>105</v>
      </c>
      <c r="C134" s="15">
        <v>90</v>
      </c>
      <c r="D134" s="22">
        <v>100</v>
      </c>
      <c r="E134" s="15">
        <v>200</v>
      </c>
      <c r="F134" s="10">
        <f t="shared" si="1"/>
        <v>20</v>
      </c>
      <c r="G134" s="39">
        <v>88</v>
      </c>
      <c r="H134" s="37">
        <v>202</v>
      </c>
      <c r="I134" s="39">
        <v>167</v>
      </c>
      <c r="J134" s="16">
        <f t="shared" si="2"/>
        <v>1.45123</v>
      </c>
      <c r="K134" s="5">
        <f t="shared" si="3"/>
        <v>88</v>
      </c>
      <c r="L134" s="70">
        <f t="shared" si="4"/>
        <v>7744</v>
      </c>
      <c r="M134" s="15">
        <f t="shared" si="5"/>
        <v>0.0725615</v>
      </c>
      <c r="N134" s="15">
        <f t="shared" si="6"/>
        <v>9.37002840909091E-06</v>
      </c>
      <c r="O134" s="2">
        <f>(M133-M134)/(L133-L134)</f>
        <v>1.1874534161490683E-05</v>
      </c>
      <c r="P134" s="2">
        <f t="shared" si="7"/>
        <v>-2.2222222222222223</v>
      </c>
      <c r="S134">
        <f t="shared" si="0"/>
        <v>7744</v>
      </c>
      <c r="U134">
        <f>M134</f>
        <v>0.0725615</v>
      </c>
    </row>
    <row r="135" spans="2:21" ht="15.75" customHeight="1" outlineLevel="1" thickBot="1">
      <c r="B135" s="28" t="s">
        <v>105</v>
      </c>
      <c r="C135" s="28">
        <v>110</v>
      </c>
      <c r="D135" s="29">
        <v>100</v>
      </c>
      <c r="E135" s="28">
        <v>200</v>
      </c>
      <c r="F135" s="28">
        <f t="shared" si="1"/>
        <v>20</v>
      </c>
      <c r="G135" s="38">
        <v>111</v>
      </c>
      <c r="H135" s="38">
        <v>204</v>
      </c>
      <c r="I135" s="38">
        <v>221</v>
      </c>
      <c r="J135" s="30">
        <f t="shared" si="2"/>
        <v>1.92049</v>
      </c>
      <c r="K135" s="71">
        <f t="shared" si="3"/>
        <v>111</v>
      </c>
      <c r="L135" s="72">
        <f t="shared" si="4"/>
        <v>12321</v>
      </c>
      <c r="M135" s="28">
        <f t="shared" si="5"/>
        <v>0.0960245</v>
      </c>
      <c r="N135" s="28">
        <f t="shared" si="6"/>
        <v>7.793563834104375E-06</v>
      </c>
      <c r="O135" s="74">
        <f>(M134-M135)/(L134-L135)</f>
        <v>5.126283591872405E-06</v>
      </c>
      <c r="P135" s="74">
        <f t="shared" si="7"/>
        <v>0.9090909090909091</v>
      </c>
      <c r="Q135" s="73"/>
      <c r="S135">
        <f t="shared" si="0"/>
        <v>12321</v>
      </c>
      <c r="U135">
        <f>M135</f>
        <v>0.0960245</v>
      </c>
    </row>
    <row r="136" spans="2:14" ht="15.75" customHeight="1" outlineLevel="1" thickTop="1">
      <c r="B136" s="15" t="s">
        <v>104</v>
      </c>
      <c r="C136" s="15">
        <v>80</v>
      </c>
      <c r="D136" s="22">
        <v>200</v>
      </c>
      <c r="E136" s="15">
        <v>100</v>
      </c>
      <c r="F136" s="10">
        <f t="shared" si="1"/>
        <v>20</v>
      </c>
      <c r="G136" s="39">
        <v>82</v>
      </c>
      <c r="H136" s="37">
        <v>105</v>
      </c>
      <c r="I136" s="39">
        <v>104</v>
      </c>
      <c r="J136" s="16">
        <f t="shared" si="2"/>
        <v>0.90376</v>
      </c>
      <c r="K136" s="5">
        <f t="shared" si="3"/>
        <v>82</v>
      </c>
      <c r="L136" s="70">
        <f t="shared" si="4"/>
        <v>6724</v>
      </c>
      <c r="M136" s="15">
        <f t="shared" si="5"/>
        <v>0.045188</v>
      </c>
      <c r="N136" s="15">
        <f t="shared" si="6"/>
        <v>6.720404521118382E-06</v>
      </c>
    </row>
    <row r="137" spans="2:14" ht="15.75" customHeight="1" outlineLevel="1">
      <c r="B137" s="15" t="s">
        <v>104</v>
      </c>
      <c r="C137" s="15">
        <v>80</v>
      </c>
      <c r="D137" s="22">
        <v>200</v>
      </c>
      <c r="E137" s="15">
        <v>100</v>
      </c>
      <c r="F137" s="10">
        <f t="shared" si="1"/>
        <v>20</v>
      </c>
      <c r="G137" s="39">
        <v>83</v>
      </c>
      <c r="H137" s="37">
        <v>105</v>
      </c>
      <c r="I137" s="39">
        <v>106</v>
      </c>
      <c r="J137" s="16">
        <f t="shared" si="2"/>
        <v>0.92114</v>
      </c>
      <c r="K137" s="5">
        <f t="shared" si="3"/>
        <v>83</v>
      </c>
      <c r="L137" s="70">
        <f t="shared" si="4"/>
        <v>6889</v>
      </c>
      <c r="M137" s="15">
        <f t="shared" si="5"/>
        <v>0.046057</v>
      </c>
      <c r="N137" s="15">
        <f t="shared" si="6"/>
        <v>6.685585716359413E-06</v>
      </c>
    </row>
    <row r="138" spans="2:17" ht="15.75" customHeight="1" outlineLevel="1" thickBot="1">
      <c r="B138" s="28" t="s">
        <v>104</v>
      </c>
      <c r="C138" s="28">
        <v>80</v>
      </c>
      <c r="D138" s="29">
        <v>200</v>
      </c>
      <c r="E138" s="28">
        <v>100</v>
      </c>
      <c r="F138" s="28">
        <f t="shared" si="1"/>
        <v>20</v>
      </c>
      <c r="G138" s="38">
        <v>83</v>
      </c>
      <c r="H138" s="38">
        <v>105</v>
      </c>
      <c r="I138" s="38">
        <v>105</v>
      </c>
      <c r="J138" s="30">
        <f t="shared" si="2"/>
        <v>0.91245</v>
      </c>
      <c r="K138" s="71">
        <f t="shared" si="3"/>
        <v>83</v>
      </c>
      <c r="L138" s="72">
        <f t="shared" si="4"/>
        <v>6889</v>
      </c>
      <c r="M138" s="28">
        <f t="shared" si="5"/>
        <v>0.045622499999999996</v>
      </c>
      <c r="N138" s="28">
        <f t="shared" si="6"/>
        <v>6.6225141529975314E-06</v>
      </c>
      <c r="O138" s="73"/>
      <c r="P138" s="73"/>
      <c r="Q138" s="73"/>
    </row>
    <row r="139" spans="1:17" ht="15.75" customHeight="1" outlineLevel="1" thickTop="1">
      <c r="A139" t="s">
        <v>3</v>
      </c>
      <c r="B139" s="10" t="s">
        <v>104</v>
      </c>
      <c r="C139" s="10">
        <v>80</v>
      </c>
      <c r="D139" s="22">
        <v>25</v>
      </c>
      <c r="E139" s="10">
        <v>100</v>
      </c>
      <c r="F139" s="15">
        <f t="shared" si="1"/>
        <v>2.5</v>
      </c>
      <c r="G139" s="41">
        <v>83</v>
      </c>
      <c r="H139" s="37">
        <v>107</v>
      </c>
      <c r="I139" s="37">
        <v>18.4</v>
      </c>
      <c r="J139" s="16">
        <f t="shared" si="2"/>
        <v>0.15989599999999998</v>
      </c>
      <c r="K139" s="5">
        <f t="shared" si="3"/>
        <v>83</v>
      </c>
      <c r="L139" s="70">
        <f t="shared" si="4"/>
        <v>6889</v>
      </c>
      <c r="M139" s="15">
        <f t="shared" si="5"/>
        <v>0.0639584</v>
      </c>
      <c r="N139" s="15">
        <f t="shared" si="6"/>
        <v>9.284134126868921E-06</v>
      </c>
      <c r="Q139" s="2">
        <f aca="true" t="shared" si="8" ref="Q139:Q144">100*(H139-E139)/E139</f>
        <v>7</v>
      </c>
    </row>
    <row r="140" spans="2:17" ht="15.75" customHeight="1">
      <c r="B140" s="15" t="s">
        <v>104</v>
      </c>
      <c r="C140" s="15">
        <v>80</v>
      </c>
      <c r="D140" s="18">
        <v>300</v>
      </c>
      <c r="E140" s="15">
        <v>100</v>
      </c>
      <c r="F140" s="10">
        <f t="shared" si="1"/>
        <v>30</v>
      </c>
      <c r="G140" s="39">
        <v>84.7</v>
      </c>
      <c r="H140" s="39">
        <v>105</v>
      </c>
      <c r="I140" s="39">
        <v>198</v>
      </c>
      <c r="J140" s="16">
        <f t="shared" si="2"/>
        <v>1.72062</v>
      </c>
      <c r="K140" s="5">
        <f t="shared" si="3"/>
        <v>84.7</v>
      </c>
      <c r="L140" s="70">
        <f t="shared" si="4"/>
        <v>7174.09</v>
      </c>
      <c r="M140" s="15">
        <f t="shared" si="5"/>
        <v>0.057354</v>
      </c>
      <c r="N140" s="15">
        <f t="shared" si="6"/>
        <v>7.994602799797605E-06</v>
      </c>
      <c r="Q140" s="2">
        <f t="shared" si="8"/>
        <v>5</v>
      </c>
    </row>
    <row r="141" spans="2:17" ht="15.75" customHeight="1" thickBot="1">
      <c r="B141" s="28" t="s">
        <v>104</v>
      </c>
      <c r="C141" s="28">
        <v>80</v>
      </c>
      <c r="D141" s="29">
        <v>500</v>
      </c>
      <c r="E141" s="28">
        <v>100</v>
      </c>
      <c r="F141" s="28">
        <f t="shared" si="1"/>
        <v>50</v>
      </c>
      <c r="G141" s="38">
        <v>90</v>
      </c>
      <c r="H141" s="38">
        <v>103</v>
      </c>
      <c r="I141" s="38">
        <v>305</v>
      </c>
      <c r="J141" s="30">
        <f t="shared" si="2"/>
        <v>2.6504499999999998</v>
      </c>
      <c r="K141" s="71">
        <f t="shared" si="3"/>
        <v>90</v>
      </c>
      <c r="L141" s="72">
        <f t="shared" si="4"/>
        <v>8100</v>
      </c>
      <c r="M141" s="28">
        <f t="shared" si="5"/>
        <v>0.053008999999999994</v>
      </c>
      <c r="N141" s="28">
        <f t="shared" si="6"/>
        <v>6.5443209876543204E-06</v>
      </c>
      <c r="O141" s="73"/>
      <c r="P141" s="73"/>
      <c r="Q141" s="74">
        <f t="shared" si="8"/>
        <v>3</v>
      </c>
    </row>
    <row r="142" spans="2:17" ht="15.75" customHeight="1" thickTop="1">
      <c r="B142" s="15" t="s">
        <v>104</v>
      </c>
      <c r="C142" s="15">
        <v>80</v>
      </c>
      <c r="D142" s="18">
        <v>200</v>
      </c>
      <c r="E142" s="15">
        <v>20</v>
      </c>
      <c r="F142" s="10">
        <f t="shared" si="1"/>
        <v>4</v>
      </c>
      <c r="G142" s="39">
        <v>83</v>
      </c>
      <c r="H142" s="39">
        <v>19</v>
      </c>
      <c r="I142" s="39">
        <v>20.5</v>
      </c>
      <c r="J142" s="16">
        <f t="shared" si="2"/>
        <v>0.178145</v>
      </c>
      <c r="K142" s="5">
        <f t="shared" si="3"/>
        <v>83</v>
      </c>
      <c r="L142" s="70">
        <f t="shared" si="4"/>
        <v>6889</v>
      </c>
      <c r="M142" s="15">
        <f t="shared" si="5"/>
        <v>0.04453625</v>
      </c>
      <c r="N142" s="15">
        <f t="shared" si="6"/>
        <v>6.464835244592829E-06</v>
      </c>
      <c r="Q142" s="2">
        <f t="shared" si="8"/>
        <v>-5</v>
      </c>
    </row>
    <row r="143" spans="2:17" ht="15.75" customHeight="1">
      <c r="B143" s="15" t="s">
        <v>104</v>
      </c>
      <c r="C143" s="15">
        <v>80</v>
      </c>
      <c r="D143" s="18">
        <v>200</v>
      </c>
      <c r="E143" s="15">
        <v>400</v>
      </c>
      <c r="F143" s="10">
        <f t="shared" si="1"/>
        <v>80</v>
      </c>
      <c r="G143" s="39">
        <v>83</v>
      </c>
      <c r="H143" s="39">
        <v>411</v>
      </c>
      <c r="I143" s="39">
        <v>440</v>
      </c>
      <c r="J143" s="16">
        <f t="shared" si="2"/>
        <v>3.8236</v>
      </c>
      <c r="K143" s="5">
        <f t="shared" si="3"/>
        <v>83</v>
      </c>
      <c r="L143" s="70">
        <f t="shared" si="4"/>
        <v>6889</v>
      </c>
      <c r="M143" s="15">
        <f t="shared" si="5"/>
        <v>0.047795</v>
      </c>
      <c r="N143" s="15">
        <f t="shared" si="6"/>
        <v>6.937871969806938E-06</v>
      </c>
      <c r="Q143" s="2">
        <f t="shared" si="8"/>
        <v>2.75</v>
      </c>
    </row>
    <row r="144" spans="2:17" ht="15.75" customHeight="1" thickBot="1">
      <c r="B144" s="28" t="s">
        <v>104</v>
      </c>
      <c r="C144" s="28">
        <v>80</v>
      </c>
      <c r="D144" s="29">
        <v>200</v>
      </c>
      <c r="E144" s="28">
        <v>800</v>
      </c>
      <c r="F144" s="28">
        <f t="shared" si="1"/>
        <v>160</v>
      </c>
      <c r="G144" s="38">
        <v>83</v>
      </c>
      <c r="H144" s="38">
        <v>780</v>
      </c>
      <c r="I144" s="38">
        <v>814</v>
      </c>
      <c r="J144" s="30">
        <f t="shared" si="2"/>
        <v>7.07366</v>
      </c>
      <c r="K144" s="71">
        <f t="shared" si="3"/>
        <v>83</v>
      </c>
      <c r="L144" s="72">
        <f t="shared" si="4"/>
        <v>6889</v>
      </c>
      <c r="M144" s="28">
        <f t="shared" si="5"/>
        <v>0.044210375</v>
      </c>
      <c r="N144" s="28">
        <f t="shared" si="6"/>
        <v>6.417531572071419E-06</v>
      </c>
      <c r="O144" s="73"/>
      <c r="P144" s="73"/>
      <c r="Q144" s="74">
        <f t="shared" si="8"/>
        <v>-2.5</v>
      </c>
    </row>
    <row r="145" spans="2:17" ht="15.75" customHeight="1" thickBot="1" thickTop="1">
      <c r="B145" s="28"/>
      <c r="C145" s="28" t="s">
        <v>3</v>
      </c>
      <c r="D145" s="29"/>
      <c r="E145" s="28"/>
      <c r="F145" s="28" t="s">
        <v>106</v>
      </c>
      <c r="G145" s="28"/>
      <c r="H145" s="28"/>
      <c r="I145" s="28"/>
      <c r="J145" s="30"/>
      <c r="K145" s="31"/>
      <c r="L145" s="75"/>
      <c r="M145" s="76"/>
      <c r="N145" s="76"/>
      <c r="O145" s="77"/>
      <c r="P145" s="77"/>
      <c r="Q145" s="75"/>
    </row>
    <row r="146" spans="2:20" ht="15.75" customHeight="1" thickTop="1">
      <c r="B146" s="15" t="s">
        <v>107</v>
      </c>
      <c r="C146" s="15">
        <v>80</v>
      </c>
      <c r="D146" s="18">
        <v>200</v>
      </c>
      <c r="E146" s="15">
        <v>100</v>
      </c>
      <c r="F146" s="10">
        <f aca="true" t="shared" si="9" ref="F146:F151">D146*E146/1000</f>
        <v>20</v>
      </c>
      <c r="G146" s="15" t="s">
        <v>3</v>
      </c>
      <c r="H146" s="15" t="s">
        <v>3</v>
      </c>
      <c r="I146" s="39">
        <v>114</v>
      </c>
      <c r="J146" s="16">
        <f aca="true" t="shared" si="10" ref="J146:J151">0.00869*I146</f>
        <v>0.99066</v>
      </c>
      <c r="K146" s="5" t="s">
        <v>108</v>
      </c>
      <c r="L146" s="15" t="s">
        <v>109</v>
      </c>
      <c r="Q146" s="2" t="e">
        <f>100*(H146-E146)/E146</f>
        <v>#VALUE!</v>
      </c>
      <c r="S146" t="s">
        <v>110</v>
      </c>
      <c r="T146" t="s">
        <v>109</v>
      </c>
    </row>
    <row r="147" spans="2:20" ht="15.75" customHeight="1">
      <c r="B147" s="15" t="s">
        <v>107</v>
      </c>
      <c r="C147" s="15">
        <v>80</v>
      </c>
      <c r="D147" s="18">
        <v>200</v>
      </c>
      <c r="E147" s="15">
        <v>100</v>
      </c>
      <c r="F147" s="10">
        <f t="shared" si="9"/>
        <v>20</v>
      </c>
      <c r="G147" s="15" t="s">
        <v>3</v>
      </c>
      <c r="H147" s="15" t="s">
        <v>3</v>
      </c>
      <c r="I147" s="39">
        <v>110</v>
      </c>
      <c r="J147" s="16">
        <f t="shared" si="10"/>
        <v>0.9559</v>
      </c>
      <c r="K147" s="5">
        <v>1</v>
      </c>
      <c r="L147" s="15">
        <v>100</v>
      </c>
      <c r="S147">
        <f>K147-1</f>
        <v>0</v>
      </c>
      <c r="T147">
        <f>L147</f>
        <v>100</v>
      </c>
    </row>
    <row r="148" spans="2:20" ht="15.75" customHeight="1">
      <c r="B148" s="15" t="s">
        <v>111</v>
      </c>
      <c r="C148" s="15">
        <v>80</v>
      </c>
      <c r="D148" s="18">
        <v>200</v>
      </c>
      <c r="E148" s="15">
        <v>100</v>
      </c>
      <c r="F148" s="10">
        <f t="shared" si="9"/>
        <v>20</v>
      </c>
      <c r="G148" s="15" t="s">
        <v>3</v>
      </c>
      <c r="H148" s="15" t="s">
        <v>3</v>
      </c>
      <c r="I148" s="39">
        <v>83.5</v>
      </c>
      <c r="J148" s="16">
        <f t="shared" si="10"/>
        <v>0.725615</v>
      </c>
      <c r="K148" s="5">
        <v>2</v>
      </c>
      <c r="L148" s="15">
        <f>I148*100/AVERAGE(I146,I147)</f>
        <v>74.55357142857143</v>
      </c>
      <c r="S148">
        <f>K148-1</f>
        <v>1</v>
      </c>
      <c r="T148">
        <f>L148</f>
        <v>74.55357142857143</v>
      </c>
    </row>
    <row r="149" spans="2:20" ht="15.75" customHeight="1">
      <c r="B149" s="15" t="s">
        <v>112</v>
      </c>
      <c r="C149" s="15">
        <v>80</v>
      </c>
      <c r="D149" s="18">
        <v>200</v>
      </c>
      <c r="E149" s="15">
        <v>100</v>
      </c>
      <c r="F149" s="10">
        <f t="shared" si="9"/>
        <v>20</v>
      </c>
      <c r="G149" s="15" t="s">
        <v>3</v>
      </c>
      <c r="H149" s="15" t="s">
        <v>3</v>
      </c>
      <c r="I149" s="39">
        <v>67.1</v>
      </c>
      <c r="J149" s="16">
        <f t="shared" si="10"/>
        <v>0.5830989999999999</v>
      </c>
      <c r="K149" s="5">
        <v>3</v>
      </c>
      <c r="L149" s="15">
        <f>I149*100/AVERAGE(I146,I147)</f>
        <v>59.91071428571428</v>
      </c>
      <c r="S149">
        <f>K149-1</f>
        <v>2</v>
      </c>
      <c r="T149">
        <f>L149</f>
        <v>59.91071428571428</v>
      </c>
    </row>
    <row r="150" spans="2:20" ht="15.75" customHeight="1">
      <c r="B150" s="15" t="s">
        <v>113</v>
      </c>
      <c r="C150" s="15">
        <v>80</v>
      </c>
      <c r="D150" s="18">
        <v>200</v>
      </c>
      <c r="E150" s="15">
        <v>100</v>
      </c>
      <c r="F150" s="10">
        <f t="shared" si="9"/>
        <v>20</v>
      </c>
      <c r="G150" s="15" t="s">
        <v>3</v>
      </c>
      <c r="H150" s="15" t="s">
        <v>3</v>
      </c>
      <c r="I150" s="39">
        <v>50.9</v>
      </c>
      <c r="J150" s="16">
        <f t="shared" si="10"/>
        <v>0.44232099999999996</v>
      </c>
      <c r="K150" s="5">
        <v>4</v>
      </c>
      <c r="L150" s="15">
        <f>I150*100/AVERAGE(I146,I147)</f>
        <v>45.44642857142857</v>
      </c>
      <c r="S150">
        <f>K150-1</f>
        <v>3</v>
      </c>
      <c r="T150">
        <f>L150</f>
        <v>45.44642857142857</v>
      </c>
    </row>
    <row r="151" spans="2:20" ht="15.75" customHeight="1" thickBot="1">
      <c r="B151" s="15" t="s">
        <v>114</v>
      </c>
      <c r="C151" s="15">
        <v>80</v>
      </c>
      <c r="D151" s="18">
        <v>200</v>
      </c>
      <c r="E151" s="15">
        <v>100</v>
      </c>
      <c r="F151" s="10">
        <f t="shared" si="9"/>
        <v>20</v>
      </c>
      <c r="G151" s="15" t="s">
        <v>3</v>
      </c>
      <c r="H151" s="15" t="s">
        <v>3</v>
      </c>
      <c r="I151" s="39" t="s">
        <v>3</v>
      </c>
      <c r="J151" s="16" t="e">
        <f t="shared" si="10"/>
        <v>#VALUE!</v>
      </c>
      <c r="K151" s="5">
        <v>5</v>
      </c>
      <c r="L151" s="15" t="e">
        <f>I151*100/AVERAGE(I146,I147)</f>
        <v>#VALUE!</v>
      </c>
      <c r="S151">
        <f>K151-1</f>
        <v>4</v>
      </c>
      <c r="T151" t="e">
        <f>L151</f>
        <v>#VALUE!</v>
      </c>
    </row>
    <row r="152" spans="2:12" ht="15.75" customHeight="1" thickBot="1" thickTop="1">
      <c r="B152" s="33"/>
      <c r="C152" s="31"/>
      <c r="D152" s="32"/>
      <c r="E152" s="31"/>
      <c r="F152" s="64" t="s">
        <v>3</v>
      </c>
      <c r="G152" s="31"/>
      <c r="H152" s="31"/>
      <c r="I152" s="31"/>
      <c r="J152" s="34"/>
      <c r="K152" s="5"/>
      <c r="L152" s="15"/>
    </row>
    <row r="153" spans="2:17" ht="15.75" customHeight="1" thickTop="1">
      <c r="B153" s="15" t="s">
        <v>3</v>
      </c>
      <c r="C153" s="15" t="s">
        <v>3</v>
      </c>
      <c r="D153" s="15" t="s">
        <v>3</v>
      </c>
      <c r="E153" s="15" t="s">
        <v>3</v>
      </c>
      <c r="F153" s="15" t="e">
        <f>D153*E153/1000</f>
        <v>#VALUE!</v>
      </c>
      <c r="G153" s="39" t="s">
        <v>3</v>
      </c>
      <c r="H153" s="15" t="s">
        <v>3</v>
      </c>
      <c r="I153" s="39" t="s">
        <v>3</v>
      </c>
      <c r="J153" s="16" t="e">
        <f>0.00869*I153</f>
        <v>#VALUE!</v>
      </c>
      <c r="K153" s="5" t="str">
        <f>G153</f>
        <v> </v>
      </c>
      <c r="L153" s="2" t="s">
        <v>3</v>
      </c>
      <c r="Q153" s="2" t="e">
        <f>100*(H153-E153)/E153</f>
        <v>#VALUE!</v>
      </c>
    </row>
    <row r="154" spans="2:17" ht="15.75" customHeight="1">
      <c r="B154" s="15" t="s">
        <v>3</v>
      </c>
      <c r="C154" s="15" t="s">
        <v>3</v>
      </c>
      <c r="D154" s="15" t="s">
        <v>3</v>
      </c>
      <c r="E154" s="15" t="s">
        <v>3</v>
      </c>
      <c r="F154" s="15" t="e">
        <f>D154*E154/1000</f>
        <v>#VALUE!</v>
      </c>
      <c r="G154" s="39" t="s">
        <v>3</v>
      </c>
      <c r="H154" s="15" t="s">
        <v>3</v>
      </c>
      <c r="I154" s="39" t="s">
        <v>3</v>
      </c>
      <c r="J154" s="16" t="e">
        <f>0.00869*I154</f>
        <v>#VALUE!</v>
      </c>
      <c r="K154" s="5" t="str">
        <f>G154</f>
        <v> </v>
      </c>
      <c r="L154" s="2" t="s">
        <v>3</v>
      </c>
      <c r="Q154" s="2" t="e">
        <f>100*(H154-E154)/E154</f>
        <v>#VALUE!</v>
      </c>
    </row>
    <row r="155" spans="2:17" ht="15.75" customHeight="1">
      <c r="B155" s="5"/>
      <c r="C155" s="5"/>
      <c r="D155" s="5"/>
      <c r="E155" s="5"/>
      <c r="F155" s="5"/>
      <c r="G155" s="19"/>
      <c r="H155" s="5"/>
      <c r="I155" s="19"/>
      <c r="J155" s="6"/>
      <c r="K155" s="5"/>
      <c r="L155" s="2"/>
      <c r="Q155" s="2"/>
    </row>
    <row r="156" spans="2:17" ht="15.75" customHeight="1">
      <c r="B156" s="5"/>
      <c r="C156" s="5"/>
      <c r="D156" s="5"/>
      <c r="E156" s="5"/>
      <c r="F156" s="5"/>
      <c r="G156" s="19"/>
      <c r="H156" s="5"/>
      <c r="I156" s="19"/>
      <c r="J156" s="6"/>
      <c r="K156" s="5" t="s">
        <v>3</v>
      </c>
      <c r="L156" s="2"/>
      <c r="Q156" s="2"/>
    </row>
    <row r="157" ht="15.75" customHeight="1">
      <c r="R157" s="2" t="s">
        <v>3</v>
      </c>
    </row>
    <row r="158" ht="15.75" customHeight="1">
      <c r="L158" t="s">
        <v>3</v>
      </c>
    </row>
    <row r="159" ht="15.75" customHeight="1"/>
    <row r="160" spans="2:7" ht="12.75">
      <c r="B160" t="s">
        <v>3</v>
      </c>
      <c r="G160" t="s">
        <v>3</v>
      </c>
    </row>
    <row r="172" ht="12.75">
      <c r="F172" s="27" t="s">
        <v>3</v>
      </c>
    </row>
  </sheetData>
  <printOptions/>
  <pageMargins left="0.1968503937007874" right="0.11811023622047245" top="0.11811023622047245" bottom="0.11811023622047245" header="0.5" footer="0.5"/>
  <pageSetup orientation="portrait" paperSize="9"/>
  <headerFooter alignWithMargins="0">
    <oddFooter xml:space="preserve">&amp;CKXOB01.023 &amp;p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