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6215" windowHeight="7185"/>
  </bookViews>
  <sheets>
    <sheet name="Foglio2" sheetId="2" r:id="rId1"/>
  </sheets>
  <definedNames>
    <definedName name="_xlnm.Print_Area" localSheetId="0">Foglio2!$A$1:$K$25</definedName>
  </definedNames>
  <calcPr calcId="125725"/>
</workbook>
</file>

<file path=xl/calcChain.xml><?xml version="1.0" encoding="utf-8"?>
<calcChain xmlns="http://schemas.openxmlformats.org/spreadsheetml/2006/main">
  <c r="H24" i="2"/>
  <c r="H23"/>
  <c r="H22"/>
  <c r="H21"/>
  <c r="H20"/>
  <c r="H19"/>
  <c r="H18"/>
  <c r="H12"/>
  <c r="H11"/>
  <c r="H10"/>
  <c r="H9"/>
  <c r="H8"/>
  <c r="H7"/>
  <c r="H6"/>
  <c r="B8"/>
  <c r="B24"/>
  <c r="B23"/>
  <c r="B22"/>
  <c r="B21"/>
  <c r="B20"/>
  <c r="B19"/>
  <c r="B18"/>
  <c r="B12"/>
  <c r="B11"/>
  <c r="B10"/>
  <c r="B9"/>
  <c r="B7"/>
  <c r="B6"/>
  <c r="E17"/>
  <c r="E5"/>
  <c r="D24"/>
  <c r="D23"/>
  <c r="D22"/>
  <c r="D21"/>
  <c r="D20"/>
  <c r="D19"/>
  <c r="D18"/>
  <c r="A18"/>
  <c r="A19" s="1"/>
  <c r="A20" s="1"/>
  <c r="A21" s="1"/>
  <c r="A22" s="1"/>
  <c r="A23" s="1"/>
  <c r="D12"/>
  <c r="J12"/>
  <c r="J24"/>
  <c r="K17"/>
  <c r="K5"/>
  <c r="A6"/>
  <c r="A7" s="1"/>
  <c r="A8" s="1"/>
  <c r="E18" l="1"/>
  <c r="E24"/>
  <c r="K12"/>
  <c r="E22"/>
  <c r="K24"/>
  <c r="E12"/>
  <c r="E19"/>
  <c r="E21"/>
  <c r="E23"/>
  <c r="E20"/>
  <c r="D6"/>
  <c r="E6" s="1"/>
  <c r="D10"/>
  <c r="E10" s="1"/>
  <c r="D8"/>
  <c r="E8" s="1"/>
  <c r="J23"/>
  <c r="K23" s="1"/>
  <c r="J21"/>
  <c r="K21" s="1"/>
  <c r="J19"/>
  <c r="K19" s="1"/>
  <c r="D11"/>
  <c r="E11" s="1"/>
  <c r="D9"/>
  <c r="E9" s="1"/>
  <c r="D7"/>
  <c r="E7" s="1"/>
  <c r="J18"/>
  <c r="K18" s="1"/>
  <c r="J22"/>
  <c r="K22" s="1"/>
  <c r="J20"/>
  <c r="K20" s="1"/>
  <c r="A9"/>
  <c r="K25" l="1"/>
  <c r="E25"/>
  <c r="E13"/>
  <c r="A10"/>
  <c r="A11" l="1"/>
  <c r="G18"/>
  <c r="G19" s="1"/>
  <c r="G20" s="1"/>
  <c r="G21" s="1"/>
  <c r="G22" s="1"/>
  <c r="G23" s="1"/>
  <c r="G6"/>
  <c r="G7" s="1"/>
  <c r="G8" s="1"/>
  <c r="G9" l="1"/>
  <c r="G10" l="1"/>
  <c r="J6" l="1"/>
  <c r="K6" s="1"/>
  <c r="G11"/>
  <c r="J7" l="1"/>
  <c r="K7" s="1"/>
  <c r="J8" l="1"/>
  <c r="K8" s="1"/>
  <c r="J9" l="1"/>
  <c r="K9" s="1"/>
  <c r="J10" l="1"/>
  <c r="K10" s="1"/>
  <c r="J11" l="1"/>
  <c r="K11" s="1"/>
  <c r="K13" s="1"/>
</calcChain>
</file>

<file path=xl/sharedStrings.xml><?xml version="1.0" encoding="utf-8"?>
<sst xmlns="http://schemas.openxmlformats.org/spreadsheetml/2006/main" count="29" uniqueCount="11">
  <si>
    <t>years</t>
  </si>
  <si>
    <t>invest</t>
  </si>
  <si>
    <t>expense</t>
  </si>
  <si>
    <t>revenue</t>
  </si>
  <si>
    <t>cashflow</t>
  </si>
  <si>
    <t xml:space="preserve">internal rate of return </t>
  </si>
  <si>
    <t>IRR estimate - period: 2013-2020 - (90% revenue)</t>
  </si>
  <si>
    <t>IRR estimate - period: 2013-2020 - (80% revenue)</t>
  </si>
  <si>
    <t>IRR estimate - period: 2013-2020 - (120% revenue)</t>
  </si>
  <si>
    <t>IRR estimate: period 2013-2020 (110% revenue)</t>
  </si>
  <si>
    <t>THE IRR MODEL (SENSITIVITY ANALYSIS: REVENUE) FOR IOT SERVICE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</si>
</sst>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2" fontId="0" fillId="0" borderId="0" xfId="0" applyNumberFormat="1"/>
    <xf numFmtId="2" fontId="0" fillId="0" borderId="1" xfId="0" applyNumberFormat="1" applyBorder="1"/>
    <xf numFmtId="0" fontId="1" fillId="0" borderId="0" xfId="0" applyFont="1"/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1" fillId="0" borderId="3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10" fontId="0" fillId="0" borderId="1" xfId="0" applyNumberFormat="1" applyBorder="1"/>
    <xf numFmtId="0" fontId="1" fillId="0" borderId="6" xfId="0" applyFont="1" applyFill="1" applyBorder="1" applyAlignment="1">
      <alignment horizontal="center"/>
    </xf>
    <xf numFmtId="0" fontId="1" fillId="0" borderId="3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3"/>
  <sheetViews>
    <sheetView tabSelected="1" workbookViewId="0">
      <pane xSplit="18735" topLeftCell="T1"/>
      <selection sqref="A1:K25"/>
      <selection pane="topRight" activeCell="T1" sqref="T1"/>
    </sheetView>
  </sheetViews>
  <sheetFormatPr defaultRowHeight="15"/>
  <cols>
    <col min="2" max="2" width="9.28515625" bestFit="1" customWidth="1"/>
    <col min="8" max="8" width="9.140625" customWidth="1"/>
  </cols>
  <sheetData>
    <row r="1" spans="1:14" ht="18">
      <c r="A1" s="18" t="s">
        <v>10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3" spans="1:14">
      <c r="A3" s="3" t="s">
        <v>7</v>
      </c>
      <c r="G3" s="3" t="s">
        <v>6</v>
      </c>
    </row>
    <row r="4" spans="1:14">
      <c r="A4" s="9" t="s">
        <v>0</v>
      </c>
      <c r="B4" s="10" t="s">
        <v>3</v>
      </c>
      <c r="C4" s="10" t="s">
        <v>1</v>
      </c>
      <c r="D4" s="10" t="s">
        <v>2</v>
      </c>
      <c r="E4" s="9" t="s">
        <v>4</v>
      </c>
      <c r="G4" s="8" t="s">
        <v>0</v>
      </c>
      <c r="H4" s="10" t="s">
        <v>3</v>
      </c>
      <c r="I4" s="10" t="s">
        <v>1</v>
      </c>
      <c r="J4" s="10" t="s">
        <v>2</v>
      </c>
      <c r="K4" s="8" t="s">
        <v>4</v>
      </c>
    </row>
    <row r="5" spans="1:14">
      <c r="A5" s="11">
        <v>1</v>
      </c>
      <c r="B5" s="2"/>
      <c r="C5" s="2">
        <v>1847.12</v>
      </c>
      <c r="D5" s="4"/>
      <c r="E5" s="2">
        <f>B5-C5-D5</f>
        <v>-1847.12</v>
      </c>
      <c r="G5" s="11">
        <v>1</v>
      </c>
      <c r="H5" s="2"/>
      <c r="I5" s="2">
        <v>1847.12</v>
      </c>
      <c r="J5" s="4"/>
      <c r="K5" s="2">
        <f>H5-I5-J5</f>
        <v>-1847.12</v>
      </c>
    </row>
    <row r="6" spans="1:14">
      <c r="A6" s="11">
        <f>A5+1</f>
        <v>2</v>
      </c>
      <c r="B6" s="2">
        <f>1300*0.8</f>
        <v>1040</v>
      </c>
      <c r="C6" s="2">
        <v>890.5</v>
      </c>
      <c r="D6" s="2">
        <f>C6*0.25</f>
        <v>222.625</v>
      </c>
      <c r="E6" s="2">
        <f t="shared" ref="E6:E10" si="0">B6-C6-D6</f>
        <v>-73.125</v>
      </c>
      <c r="G6" s="11">
        <f>G5+1</f>
        <v>2</v>
      </c>
      <c r="H6" s="2">
        <f>1300*0.9</f>
        <v>1170</v>
      </c>
      <c r="I6" s="2">
        <v>890.5</v>
      </c>
      <c r="J6" s="2">
        <f>I6*0.25</f>
        <v>222.625</v>
      </c>
      <c r="K6" s="2">
        <f t="shared" ref="K6:K12" si="1">H6-I6-J6</f>
        <v>56.875</v>
      </c>
    </row>
    <row r="7" spans="1:14">
      <c r="A7" s="11">
        <f t="shared" ref="A7:A11" si="2">A6+1</f>
        <v>3</v>
      </c>
      <c r="B7" s="2">
        <f>1690*0.8</f>
        <v>1352</v>
      </c>
      <c r="C7" s="2">
        <v>1052.29</v>
      </c>
      <c r="D7" s="2">
        <f t="shared" ref="D7:D12" si="3">C7*0.25</f>
        <v>263.07249999999999</v>
      </c>
      <c r="E7" s="2">
        <f t="shared" si="0"/>
        <v>36.637500000000045</v>
      </c>
      <c r="G7" s="11">
        <f t="shared" ref="G7:G11" si="4">G6+1</f>
        <v>3</v>
      </c>
      <c r="H7" s="2">
        <f>1690*0.9</f>
        <v>1521</v>
      </c>
      <c r="I7" s="2">
        <v>1052.29</v>
      </c>
      <c r="J7" s="2">
        <f t="shared" ref="J7:J12" si="5">I7*0.25</f>
        <v>263.07249999999999</v>
      </c>
      <c r="K7" s="2">
        <f t="shared" si="1"/>
        <v>205.63750000000005</v>
      </c>
    </row>
    <row r="8" spans="1:14">
      <c r="A8" s="11">
        <f t="shared" si="2"/>
        <v>4</v>
      </c>
      <c r="B8" s="2">
        <f>2180*0.8</f>
        <v>1744</v>
      </c>
      <c r="C8" s="2">
        <v>1236.6099999999999</v>
      </c>
      <c r="D8" s="2">
        <f t="shared" si="3"/>
        <v>309.15249999999997</v>
      </c>
      <c r="E8" s="2">
        <f t="shared" si="0"/>
        <v>198.23750000000013</v>
      </c>
      <c r="G8" s="11">
        <f t="shared" si="4"/>
        <v>4</v>
      </c>
      <c r="H8" s="2">
        <f>2180*0.9</f>
        <v>1962</v>
      </c>
      <c r="I8" s="2">
        <v>1236.6099999999999</v>
      </c>
      <c r="J8" s="2">
        <f t="shared" si="5"/>
        <v>309.15249999999997</v>
      </c>
      <c r="K8" s="2">
        <f t="shared" si="1"/>
        <v>416.23750000000013</v>
      </c>
      <c r="M8" s="1"/>
      <c r="N8" s="1"/>
    </row>
    <row r="9" spans="1:14">
      <c r="A9" s="11">
        <f t="shared" si="2"/>
        <v>5</v>
      </c>
      <c r="B9" s="2">
        <f>2800*0.8</f>
        <v>2240</v>
      </c>
      <c r="C9" s="2">
        <v>1444.13</v>
      </c>
      <c r="D9" s="2">
        <f t="shared" si="3"/>
        <v>361.03250000000003</v>
      </c>
      <c r="E9" s="2">
        <f t="shared" si="0"/>
        <v>434.83749999999986</v>
      </c>
      <c r="G9" s="11">
        <f t="shared" si="4"/>
        <v>5</v>
      </c>
      <c r="H9" s="2">
        <f>2800*0.9</f>
        <v>2520</v>
      </c>
      <c r="I9" s="2">
        <v>1444.13</v>
      </c>
      <c r="J9" s="2">
        <f t="shared" si="5"/>
        <v>361.03250000000003</v>
      </c>
      <c r="K9" s="2">
        <f t="shared" si="1"/>
        <v>714.83749999999986</v>
      </c>
      <c r="M9" s="1"/>
      <c r="N9" s="1"/>
    </row>
    <row r="10" spans="1:14">
      <c r="A10" s="11">
        <f t="shared" si="2"/>
        <v>6</v>
      </c>
      <c r="B10" s="2">
        <f>3550*0.8</f>
        <v>2840</v>
      </c>
      <c r="C10" s="2">
        <v>1674.67</v>
      </c>
      <c r="D10" s="2">
        <f t="shared" si="3"/>
        <v>418.66750000000002</v>
      </c>
      <c r="E10" s="2">
        <f t="shared" si="0"/>
        <v>746.66249999999991</v>
      </c>
      <c r="G10" s="11">
        <f t="shared" si="4"/>
        <v>6</v>
      </c>
      <c r="H10" s="2">
        <f>3550*0.9</f>
        <v>3195</v>
      </c>
      <c r="I10" s="2">
        <v>1674.67</v>
      </c>
      <c r="J10" s="2">
        <f t="shared" si="5"/>
        <v>418.66750000000002</v>
      </c>
      <c r="K10" s="2">
        <f t="shared" si="1"/>
        <v>1101.6624999999999</v>
      </c>
      <c r="M10" s="1"/>
      <c r="N10" s="1"/>
    </row>
    <row r="11" spans="1:14">
      <c r="A11" s="11">
        <f t="shared" si="2"/>
        <v>7</v>
      </c>
      <c r="B11" s="2">
        <f>4440*0.8</f>
        <v>3552</v>
      </c>
      <c r="C11" s="2">
        <v>1927.05</v>
      </c>
      <c r="D11" s="2">
        <f t="shared" si="3"/>
        <v>481.76249999999999</v>
      </c>
      <c r="E11" s="2">
        <f>B11-C11-D11</f>
        <v>1143.1875</v>
      </c>
      <c r="G11" s="12">
        <f t="shared" si="4"/>
        <v>7</v>
      </c>
      <c r="H11" s="2">
        <f>4440*0.9</f>
        <v>3996</v>
      </c>
      <c r="I11" s="2">
        <v>1927.05</v>
      </c>
      <c r="J11" s="2">
        <f t="shared" si="5"/>
        <v>481.76249999999999</v>
      </c>
      <c r="K11" s="2">
        <f t="shared" si="1"/>
        <v>1587.1874999999998</v>
      </c>
      <c r="M11" s="1"/>
      <c r="N11" s="1"/>
    </row>
    <row r="12" spans="1:14">
      <c r="A12" s="11">
        <v>8</v>
      </c>
      <c r="B12" s="2">
        <f>5470*0.8</f>
        <v>4376</v>
      </c>
      <c r="C12" s="2">
        <v>2198.9</v>
      </c>
      <c r="D12" s="2">
        <f t="shared" si="3"/>
        <v>549.72500000000002</v>
      </c>
      <c r="E12" s="2">
        <f>B12-C12-D12</f>
        <v>1627.375</v>
      </c>
      <c r="G12" s="11">
        <v>8</v>
      </c>
      <c r="H12" s="2">
        <f>5470*0.9</f>
        <v>4923</v>
      </c>
      <c r="I12" s="2">
        <v>2198.9</v>
      </c>
      <c r="J12" s="2">
        <f t="shared" si="5"/>
        <v>549.72500000000002</v>
      </c>
      <c r="K12" s="2">
        <f t="shared" si="1"/>
        <v>2174.375</v>
      </c>
      <c r="M12" s="1"/>
      <c r="N12" s="1"/>
    </row>
    <row r="13" spans="1:14">
      <c r="A13" s="15" t="s">
        <v>5</v>
      </c>
      <c r="B13" s="16"/>
      <c r="C13" s="16"/>
      <c r="D13" s="17"/>
      <c r="E13" s="13">
        <f>IRR(E5:E12,0.3)</f>
        <v>0.14708596042346997</v>
      </c>
      <c r="G13" s="7" t="s">
        <v>5</v>
      </c>
      <c r="H13" s="6"/>
      <c r="I13" s="6"/>
      <c r="J13" s="5"/>
      <c r="K13" s="13">
        <f>IRR(K5:K12,0.3)</f>
        <v>0.25918519503637727</v>
      </c>
      <c r="M13" s="1"/>
      <c r="N13" s="1"/>
    </row>
    <row r="14" spans="1:14">
      <c r="M14" s="1"/>
      <c r="N14" s="1"/>
    </row>
    <row r="15" spans="1:14">
      <c r="A15" s="3" t="s">
        <v>9</v>
      </c>
      <c r="G15" s="3" t="s">
        <v>8</v>
      </c>
      <c r="N15" s="1"/>
    </row>
    <row r="16" spans="1:14">
      <c r="A16" s="10" t="s">
        <v>0</v>
      </c>
      <c r="B16" s="10" t="s">
        <v>3</v>
      </c>
      <c r="C16" s="10" t="s">
        <v>1</v>
      </c>
      <c r="D16" s="10" t="s">
        <v>2</v>
      </c>
      <c r="E16" s="10" t="s">
        <v>4</v>
      </c>
      <c r="F16" s="14"/>
      <c r="G16" s="8" t="s">
        <v>0</v>
      </c>
      <c r="H16" s="10" t="s">
        <v>3</v>
      </c>
      <c r="I16" s="10" t="s">
        <v>1</v>
      </c>
      <c r="J16" s="10" t="s">
        <v>2</v>
      </c>
      <c r="K16" s="8" t="s">
        <v>4</v>
      </c>
    </row>
    <row r="17" spans="1:11">
      <c r="A17" s="11">
        <v>1</v>
      </c>
      <c r="B17" s="2"/>
      <c r="C17" s="2">
        <v>1847.12</v>
      </c>
      <c r="D17" s="4"/>
      <c r="E17" s="2">
        <f>B17-C17-D17</f>
        <v>-1847.12</v>
      </c>
      <c r="G17" s="11">
        <v>1</v>
      </c>
      <c r="H17" s="2"/>
      <c r="I17" s="2">
        <v>1847.12</v>
      </c>
      <c r="J17" s="4"/>
      <c r="K17" s="2">
        <f>H17-I17-J17</f>
        <v>-1847.12</v>
      </c>
    </row>
    <row r="18" spans="1:11">
      <c r="A18" s="11">
        <f>A17+1</f>
        <v>2</v>
      </c>
      <c r="B18" s="2">
        <f>1300*1.1</f>
        <v>1430.0000000000002</v>
      </c>
      <c r="C18" s="2">
        <v>890.5</v>
      </c>
      <c r="D18" s="2">
        <f>C18*0.25</f>
        <v>222.625</v>
      </c>
      <c r="E18" s="2">
        <f t="shared" ref="E18:E24" si="6">B18-C18-D18</f>
        <v>316.87500000000023</v>
      </c>
      <c r="G18" s="11">
        <f>G17+1</f>
        <v>2</v>
      </c>
      <c r="H18" s="2">
        <f>1300*1.2</f>
        <v>1560</v>
      </c>
      <c r="I18" s="2">
        <v>890.5</v>
      </c>
      <c r="J18" s="2">
        <f>I18*0.25</f>
        <v>222.625</v>
      </c>
      <c r="K18" s="2">
        <f t="shared" ref="K18:K24" si="7">H18-I18-J18</f>
        <v>446.875</v>
      </c>
    </row>
    <row r="19" spans="1:11">
      <c r="A19" s="11">
        <f t="shared" ref="A19:A23" si="8">A18+1</f>
        <v>3</v>
      </c>
      <c r="B19" s="2">
        <f>1690*1.1</f>
        <v>1859.0000000000002</v>
      </c>
      <c r="C19" s="2">
        <v>1052.29</v>
      </c>
      <c r="D19" s="2">
        <f t="shared" ref="D19:D24" si="9">C19*0.25</f>
        <v>263.07249999999999</v>
      </c>
      <c r="E19" s="2">
        <f t="shared" si="6"/>
        <v>543.63750000000027</v>
      </c>
      <c r="G19" s="11">
        <f t="shared" ref="G19:G23" si="10">G18+1</f>
        <v>3</v>
      </c>
      <c r="H19" s="2">
        <f>1690*1.2</f>
        <v>2028</v>
      </c>
      <c r="I19" s="2">
        <v>1052.29</v>
      </c>
      <c r="J19" s="2">
        <f t="shared" ref="J19:J24" si="11">I19*0.25</f>
        <v>263.07249999999999</v>
      </c>
      <c r="K19" s="2">
        <f t="shared" si="7"/>
        <v>712.63750000000005</v>
      </c>
    </row>
    <row r="20" spans="1:11">
      <c r="A20" s="11">
        <f t="shared" si="8"/>
        <v>4</v>
      </c>
      <c r="B20" s="2">
        <f>2180*1.1</f>
        <v>2398</v>
      </c>
      <c r="C20" s="2">
        <v>1236.6099999999999</v>
      </c>
      <c r="D20" s="2">
        <f t="shared" si="9"/>
        <v>309.15249999999997</v>
      </c>
      <c r="E20" s="2">
        <f t="shared" si="6"/>
        <v>852.23750000000018</v>
      </c>
      <c r="G20" s="11">
        <f t="shared" si="10"/>
        <v>4</v>
      </c>
      <c r="H20" s="2">
        <f>2180*1.2</f>
        <v>2616</v>
      </c>
      <c r="I20" s="2">
        <v>1236.6099999999999</v>
      </c>
      <c r="J20" s="2">
        <f t="shared" si="11"/>
        <v>309.15249999999997</v>
      </c>
      <c r="K20" s="2">
        <f t="shared" si="7"/>
        <v>1070.2375000000002</v>
      </c>
    </row>
    <row r="21" spans="1:11">
      <c r="A21" s="11">
        <f t="shared" si="8"/>
        <v>5</v>
      </c>
      <c r="B21" s="2">
        <f>2800*1.1</f>
        <v>3080.0000000000005</v>
      </c>
      <c r="C21" s="2">
        <v>1444.13</v>
      </c>
      <c r="D21" s="2">
        <f t="shared" si="9"/>
        <v>361.03250000000003</v>
      </c>
      <c r="E21" s="2">
        <f t="shared" si="6"/>
        <v>1274.8375000000003</v>
      </c>
      <c r="G21" s="11">
        <f t="shared" si="10"/>
        <v>5</v>
      </c>
      <c r="H21" s="2">
        <f>2800*1.2</f>
        <v>3360</v>
      </c>
      <c r="I21" s="2">
        <v>1444.13</v>
      </c>
      <c r="J21" s="2">
        <f t="shared" si="11"/>
        <v>361.03250000000003</v>
      </c>
      <c r="K21" s="2">
        <f t="shared" si="7"/>
        <v>1554.8374999999999</v>
      </c>
    </row>
    <row r="22" spans="1:11">
      <c r="A22" s="11">
        <f t="shared" si="8"/>
        <v>6</v>
      </c>
      <c r="B22" s="2">
        <f>3550*1.1</f>
        <v>3905.0000000000005</v>
      </c>
      <c r="C22" s="2">
        <v>1674.67</v>
      </c>
      <c r="D22" s="2">
        <f t="shared" si="9"/>
        <v>418.66750000000002</v>
      </c>
      <c r="E22" s="2">
        <f t="shared" si="6"/>
        <v>1811.6625000000004</v>
      </c>
      <c r="G22" s="11">
        <f t="shared" si="10"/>
        <v>6</v>
      </c>
      <c r="H22" s="2">
        <f>3550*1.2</f>
        <v>4260</v>
      </c>
      <c r="I22" s="2">
        <v>1674.67</v>
      </c>
      <c r="J22" s="2">
        <f t="shared" si="11"/>
        <v>418.66750000000002</v>
      </c>
      <c r="K22" s="2">
        <f t="shared" si="7"/>
        <v>2166.6624999999999</v>
      </c>
    </row>
    <row r="23" spans="1:11" ht="15.75" customHeight="1">
      <c r="A23" s="12">
        <f t="shared" si="8"/>
        <v>7</v>
      </c>
      <c r="B23" s="2">
        <f>4440*1.1</f>
        <v>4884</v>
      </c>
      <c r="C23" s="2">
        <v>1927.05</v>
      </c>
      <c r="D23" s="2">
        <f t="shared" si="9"/>
        <v>481.76249999999999</v>
      </c>
      <c r="E23" s="2">
        <f t="shared" si="6"/>
        <v>2475.1875</v>
      </c>
      <c r="G23" s="12">
        <f t="shared" si="10"/>
        <v>7</v>
      </c>
      <c r="H23" s="2">
        <f>4440*1.2</f>
        <v>5328</v>
      </c>
      <c r="I23" s="2">
        <v>1927.05</v>
      </c>
      <c r="J23" s="2">
        <f t="shared" si="11"/>
        <v>481.76249999999999</v>
      </c>
      <c r="K23" s="2">
        <f t="shared" si="7"/>
        <v>2919.1875</v>
      </c>
    </row>
    <row r="24" spans="1:11" ht="15.75" customHeight="1">
      <c r="A24" s="11">
        <v>8</v>
      </c>
      <c r="B24" s="2">
        <f>5470*1.1</f>
        <v>6017.0000000000009</v>
      </c>
      <c r="C24" s="2">
        <v>2198.9</v>
      </c>
      <c r="D24" s="2">
        <f t="shared" si="9"/>
        <v>549.72500000000002</v>
      </c>
      <c r="E24" s="2">
        <f t="shared" si="6"/>
        <v>3268.3750000000009</v>
      </c>
      <c r="G24" s="11">
        <v>8</v>
      </c>
      <c r="H24" s="2">
        <f>5470*1.2</f>
        <v>6564</v>
      </c>
      <c r="I24" s="2">
        <v>2198.9</v>
      </c>
      <c r="J24" s="2">
        <f t="shared" si="11"/>
        <v>549.72500000000002</v>
      </c>
      <c r="K24" s="2">
        <f t="shared" si="7"/>
        <v>3815.3750000000005</v>
      </c>
    </row>
    <row r="25" spans="1:11">
      <c r="A25" s="7" t="s">
        <v>5</v>
      </c>
      <c r="B25" s="6"/>
      <c r="C25" s="6"/>
      <c r="D25" s="5"/>
      <c r="E25" s="13">
        <f>IRR(E17:E24,0.3)</f>
        <v>0.44794317894319396</v>
      </c>
      <c r="G25" s="7" t="s">
        <v>5</v>
      </c>
      <c r="H25" s="6"/>
      <c r="I25" s="6"/>
      <c r="J25" s="5"/>
      <c r="K25" s="13">
        <f>IRR(K17:K24,0.3)</f>
        <v>0.53272908932948027</v>
      </c>
    </row>
    <row r="27" spans="1:11">
      <c r="I27" s="1"/>
      <c r="J27" s="1"/>
    </row>
    <row r="28" spans="1:11">
      <c r="I28" s="1"/>
      <c r="J28" s="1"/>
    </row>
    <row r="29" spans="1:11">
      <c r="I29" s="1"/>
      <c r="J29" s="1"/>
    </row>
    <row r="30" spans="1:11">
      <c r="I30" s="1"/>
      <c r="J30" s="1"/>
    </row>
    <row r="31" spans="1:11">
      <c r="I31" s="1"/>
      <c r="J31" s="1"/>
    </row>
    <row r="32" spans="1:11">
      <c r="I32" s="1"/>
      <c r="J32" s="1"/>
    </row>
    <row r="33" spans="11:11">
      <c r="K33" s="1"/>
    </row>
  </sheetData>
  <mergeCells count="2">
    <mergeCell ref="A13:D13"/>
    <mergeCell ref="A1:K1"/>
  </mergeCells>
  <printOptions horizontalCentered="1" verticalCentered="1"/>
  <pageMargins left="0.70866141732283472" right="0.70866141732283472" top="0.74803149606299213" bottom="0.74803149606299213" header="1.1023622047244095" footer="0.31496062992125984"/>
  <pageSetup paperSize="9" orientation="landscape" r:id="rId1"/>
  <headerFooter>
    <oddHeader>&amp;R&amp;"Arial,Grassetto"&amp;14IRR  1</oddHeader>
    <oddFooter>&amp;L&amp;"Arial,Normale"&amp;8iotgrowth&amp;C&amp;"Arial,Normale"&amp;8micrimou&amp;R&amp;"Arial,Normale"&amp;8&amp;D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Foglio2</vt:lpstr>
      <vt:lpstr>Foglio2!Print_Area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Giovanni</dc:creator>
  <cp:lastModifiedBy>ictsadm</cp:lastModifiedBy>
  <cp:lastPrinted>2016-03-17T10:18:09Z</cp:lastPrinted>
  <dcterms:created xsi:type="dcterms:W3CDTF">2016-02-10T17:52:40Z</dcterms:created>
  <dcterms:modified xsi:type="dcterms:W3CDTF">2016-03-17T10:18:42Z</dcterms:modified>
</cp:coreProperties>
</file>