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320" windowHeight="7440"/>
  </bookViews>
  <sheets>
    <sheet name="Foglio3" sheetId="3" r:id="rId1"/>
  </sheets>
  <definedNames>
    <definedName name="_xlnm.Print_Area" localSheetId="0">Foglio3!$A$1:$H$42</definedName>
  </definedNames>
  <calcPr calcId="125725"/>
</workbook>
</file>

<file path=xl/calcChain.xml><?xml version="1.0" encoding="utf-8"?>
<calcChain xmlns="http://schemas.openxmlformats.org/spreadsheetml/2006/main">
  <c r="F17" i="3"/>
  <c r="F18"/>
  <c r="F22"/>
  <c r="F23"/>
  <c r="F16"/>
  <c r="C5"/>
  <c r="A18"/>
  <c r="A19" s="1"/>
  <c r="A20" s="1"/>
  <c r="A21" s="1"/>
  <c r="A22" s="1"/>
  <c r="A23" s="1"/>
  <c r="A17"/>
  <c r="A7"/>
  <c r="A8" s="1"/>
  <c r="A9" s="1"/>
  <c r="A10" s="1"/>
  <c r="A11" s="1"/>
  <c r="A12" s="1"/>
  <c r="A6"/>
  <c r="B17"/>
  <c r="B18" s="1"/>
  <c r="G22"/>
  <c r="G23"/>
  <c r="G16"/>
  <c r="H5"/>
  <c r="E5"/>
  <c r="G17" l="1"/>
  <c r="B19"/>
  <c r="F19" s="1"/>
  <c r="H23"/>
  <c r="H22"/>
  <c r="H16"/>
  <c r="G12"/>
  <c r="G11"/>
  <c r="G10"/>
  <c r="G9"/>
  <c r="G8"/>
  <c r="G7"/>
  <c r="G6"/>
  <c r="G5"/>
  <c r="F12"/>
  <c r="F11"/>
  <c r="F10"/>
  <c r="F9"/>
  <c r="F8"/>
  <c r="F7"/>
  <c r="F6"/>
  <c r="F5"/>
  <c r="D12"/>
  <c r="D11"/>
  <c r="D10"/>
  <c r="D9"/>
  <c r="D8"/>
  <c r="D7"/>
  <c r="D6"/>
  <c r="D5"/>
  <c r="D16" s="1"/>
  <c r="B6"/>
  <c r="C6" s="1"/>
  <c r="B7" l="1"/>
  <c r="C7" s="1"/>
  <c r="H6"/>
  <c r="E6"/>
  <c r="D17" s="1"/>
  <c r="H17"/>
  <c r="B20"/>
  <c r="F20" s="1"/>
  <c r="G18"/>
  <c r="H18"/>
  <c r="B8" l="1"/>
  <c r="C8" s="1"/>
  <c r="H7"/>
  <c r="E7"/>
  <c r="D18" s="1"/>
  <c r="B21"/>
  <c r="F21" s="1"/>
  <c r="G19"/>
  <c r="H19"/>
  <c r="B9" l="1"/>
  <c r="C9" s="1"/>
  <c r="H8"/>
  <c r="E8"/>
  <c r="D19" s="1"/>
  <c r="G21"/>
  <c r="H21"/>
  <c r="G20"/>
  <c r="H20"/>
  <c r="B10" l="1"/>
  <c r="C10" s="1"/>
  <c r="H9"/>
  <c r="E9"/>
  <c r="B11" l="1"/>
  <c r="C11" s="1"/>
  <c r="H10"/>
  <c r="E10"/>
  <c r="D21" s="1"/>
  <c r="D20"/>
  <c r="B12" l="1"/>
  <c r="C12" s="1"/>
  <c r="H11"/>
  <c r="E11"/>
  <c r="H12" l="1"/>
  <c r="E12"/>
  <c r="D23" s="1"/>
  <c r="D22"/>
</calcChain>
</file>

<file path=xl/sharedStrings.xml><?xml version="1.0" encoding="utf-8"?>
<sst xmlns="http://schemas.openxmlformats.org/spreadsheetml/2006/main" count="20" uniqueCount="20">
  <si>
    <t>IDC</t>
  </si>
  <si>
    <t>GARTNER</t>
  </si>
  <si>
    <t>HARBOR</t>
  </si>
  <si>
    <t>ABI</t>
  </si>
  <si>
    <t>CISCO</t>
  </si>
  <si>
    <t>BII</t>
  </si>
  <si>
    <t>years</t>
  </si>
  <si>
    <t>function</t>
  </si>
  <si>
    <t>low lim</t>
  </si>
  <si>
    <t>high lim</t>
  </si>
  <si>
    <t>YEARS</t>
  </si>
  <si>
    <t>mean(1)</t>
  </si>
  <si>
    <t xml:space="preserve">(1) arithmetic mean of original reference values </t>
  </si>
  <si>
    <t>mean(2)</t>
  </si>
  <si>
    <t>(2) arithmetic mean of theoretical approach above</t>
  </si>
  <si>
    <t xml:space="preserve">years </t>
  </si>
  <si>
    <t>Table1. Exponential approach to IoT growth: billion devices</t>
  </si>
  <si>
    <t>Table 2. IOT estimate: arithmetic means, growth function, confidence limits</t>
  </si>
  <si>
    <t>Graph 1. IOT estimate: average function and confidence limits</t>
  </si>
  <si>
    <t>FORECASTING THE AVERAGE GROWTH  OF IOT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</si>
</sst>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2" fontId="0" fillId="0" borderId="0" xfId="0" applyNumberFormat="1"/>
    <xf numFmtId="9" fontId="0" fillId="0" borderId="0" xfId="1" applyFont="1"/>
    <xf numFmtId="10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Font="1" applyBorder="1" applyAlignment="1">
      <alignment horizontal="center"/>
    </xf>
    <xf numFmtId="1" fontId="0" fillId="0" borderId="0" xfId="0" applyNumberFormat="1"/>
    <xf numFmtId="2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/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Border="1"/>
    <xf numFmtId="0" fontId="1" fillId="0" borderId="0" xfId="0" applyFont="1" applyBorder="1" applyAlignment="1"/>
    <xf numFmtId="0" fontId="1" fillId="0" borderId="0" xfId="0" applyFont="1" applyAlignment="1"/>
    <xf numFmtId="2" fontId="4" fillId="0" borderId="1" xfId="0" applyNumberFormat="1" applyFont="1" applyBorder="1" applyAlignment="1">
      <alignment horizontal="center"/>
    </xf>
    <xf numFmtId="1" fontId="5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165" fontId="0" fillId="0" borderId="0" xfId="0" applyNumberFormat="1"/>
    <xf numFmtId="165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0" xfId="0" applyFont="1" applyBorder="1" applyAlignment="1"/>
    <xf numFmtId="2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1774505339150487"/>
                  <c:y val="-4.4968756129683103E-2"/>
                </c:manualLayout>
              </c:layout>
              <c:numFmt formatCode="General" sourceLinked="0"/>
            </c:trendlineLbl>
          </c:trendline>
          <c:xVal>
            <c:numRef>
              <c:f>Foglio3!$B$16:$B$23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Foglio3!$F$16:$F$24</c:f>
              <c:numCache>
                <c:formatCode>0.00</c:formatCode>
                <c:ptCount val="9"/>
                <c:pt idx="0">
                  <c:v>7.1622085823333768</c:v>
                </c:pt>
                <c:pt idx="1">
                  <c:v>8.9649129284952611</c:v>
                </c:pt>
                <c:pt idx="2">
                  <c:v>11.221352030118876</c:v>
                </c:pt>
                <c:pt idx="3">
                  <c:v>14.045729432978238</c:v>
                </c:pt>
                <c:pt idx="4">
                  <c:v>17.580993339742967</c:v>
                </c:pt>
                <c:pt idx="5">
                  <c:v>22.006071545587734</c:v>
                </c:pt>
                <c:pt idx="6">
                  <c:v>27.544927383301435</c:v>
                </c:pt>
                <c:pt idx="7">
                  <c:v>34.477895019998456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exp"/>
          </c:trendline>
          <c:trendline>
            <c:trendlineType val="exp"/>
            <c:dispRSqr val="1"/>
            <c:dispEq val="1"/>
            <c:trendlineLbl>
              <c:layout>
                <c:manualLayout>
                  <c:x val="7.9015719061607384E-2"/>
                  <c:y val="0.17179290311131118"/>
                </c:manualLayout>
              </c:layout>
              <c:numFmt formatCode="General" sourceLinked="0"/>
            </c:trendlineLbl>
          </c:trendline>
          <c:xVal>
            <c:numRef>
              <c:f>Foglio3!$B$16:$B$23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Foglio3!$G$16:$G$24</c:f>
              <c:numCache>
                <c:formatCode>0.00</c:formatCode>
                <c:ptCount val="9"/>
                <c:pt idx="0">
                  <c:v>5.3053396906173154</c:v>
                </c:pt>
                <c:pt idx="1">
                  <c:v>6.640676243329823</c:v>
                </c:pt>
                <c:pt idx="2">
                  <c:v>8.3121126149028708</c:v>
                </c:pt>
                <c:pt idx="3">
                  <c:v>10.404244024428325</c:v>
                </c:pt>
                <c:pt idx="4">
                  <c:v>13.022958029439234</c:v>
                </c:pt>
                <c:pt idx="5">
                  <c:v>16.300793737472393</c:v>
                </c:pt>
                <c:pt idx="6">
                  <c:v>20.403649913556617</c:v>
                </c:pt>
                <c:pt idx="7">
                  <c:v>25.53918149629515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2.1168635170603675E-2"/>
                  <c:y val="-1.6795713035870515E-2"/>
                </c:manualLayout>
              </c:layout>
              <c:numFmt formatCode="General" sourceLinked="0"/>
            </c:trendlineLbl>
          </c:trendline>
          <c:xVal>
            <c:numRef>
              <c:f>Foglio3!$B$16:$B$23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Foglio3!$H$16:$H$24</c:f>
              <c:numCache>
                <c:formatCode>0.00</c:formatCode>
                <c:ptCount val="9"/>
                <c:pt idx="0">
                  <c:v>9.6689815861500588</c:v>
                </c:pt>
                <c:pt idx="1">
                  <c:v>12.102632453468603</c:v>
                </c:pt>
                <c:pt idx="2">
                  <c:v>15.148825240660484</c:v>
                </c:pt>
                <c:pt idx="3">
                  <c:v>18.961734734520622</c:v>
                </c:pt>
                <c:pt idx="4">
                  <c:v>23.734341008653008</c:v>
                </c:pt>
                <c:pt idx="5">
                  <c:v>29.708196586543444</c:v>
                </c:pt>
                <c:pt idx="6">
                  <c:v>37.185651967456941</c:v>
                </c:pt>
                <c:pt idx="7">
                  <c:v>46.545158276997917</c:v>
                </c:pt>
              </c:numCache>
            </c:numRef>
          </c:yVal>
        </c:ser>
        <c:axId val="110814336"/>
        <c:axId val="110815872"/>
      </c:scatterChart>
      <c:valAx>
        <c:axId val="110814336"/>
        <c:scaling>
          <c:orientation val="minMax"/>
        </c:scaling>
        <c:axPos val="b"/>
        <c:majorGridlines/>
        <c:numFmt formatCode="0" sourceLinked="1"/>
        <c:tickLblPos val="nextTo"/>
        <c:crossAx val="110815872"/>
        <c:crosses val="autoZero"/>
        <c:crossBetween val="midCat"/>
      </c:valAx>
      <c:valAx>
        <c:axId val="110815872"/>
        <c:scaling>
          <c:orientation val="minMax"/>
        </c:scaling>
        <c:axPos val="l"/>
        <c:majorGridlines/>
        <c:numFmt formatCode="0.00" sourceLinked="1"/>
        <c:tickLblPos val="nextTo"/>
        <c:crossAx val="110814336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19051</xdr:rowOff>
    </xdr:from>
    <xdr:to>
      <xdr:col>7</xdr:col>
      <xdr:colOff>581025</xdr:colOff>
      <xdr:row>41</xdr:row>
      <xdr:rowOff>152401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topLeftCell="A14" workbookViewId="0">
      <selection activeCell="A36" sqref="A36"/>
    </sheetView>
  </sheetViews>
  <sheetFormatPr defaultRowHeight="15"/>
  <cols>
    <col min="2" max="2" width="6.7109375" customWidth="1"/>
    <col min="5" max="5" width="9.7109375" customWidth="1"/>
    <col min="11" max="11" width="9.5703125" customWidth="1"/>
    <col min="21" max="21" width="9.7109375" bestFit="1" customWidth="1"/>
  </cols>
  <sheetData>
    <row r="1" spans="1:22" ht="18">
      <c r="A1" s="43" t="s">
        <v>19</v>
      </c>
      <c r="B1" s="43"/>
      <c r="C1" s="43"/>
      <c r="D1" s="43"/>
      <c r="E1" s="43"/>
      <c r="F1" s="43"/>
      <c r="G1" s="43"/>
      <c r="H1" s="43"/>
      <c r="I1" s="20"/>
      <c r="J1" s="20"/>
      <c r="K1" s="20"/>
      <c r="L1" s="20"/>
      <c r="M1" s="7"/>
      <c r="N1" s="15"/>
      <c r="O1" s="15"/>
      <c r="P1" s="15"/>
      <c r="Q1" s="15"/>
      <c r="R1" s="15"/>
      <c r="S1" s="15"/>
    </row>
    <row r="2" spans="1:22">
      <c r="I2" s="20"/>
      <c r="M2" s="13"/>
      <c r="N2" s="12"/>
      <c r="O2" s="12"/>
      <c r="P2" s="12"/>
      <c r="Q2" s="12"/>
      <c r="R2" s="12"/>
      <c r="S2" s="12"/>
    </row>
    <row r="3" spans="1:22">
      <c r="A3" s="50" t="s">
        <v>16</v>
      </c>
      <c r="B3" s="50"/>
      <c r="C3" s="50"/>
      <c r="D3" s="50"/>
      <c r="E3" s="50"/>
      <c r="F3" s="50"/>
      <c r="G3" s="50"/>
      <c r="H3" s="50"/>
      <c r="M3" s="13"/>
      <c r="N3" s="11"/>
      <c r="O3" s="11"/>
      <c r="P3" s="11"/>
      <c r="Q3" s="11"/>
      <c r="R3" s="11"/>
      <c r="S3" s="11"/>
    </row>
    <row r="4" spans="1:22">
      <c r="A4" s="45" t="s">
        <v>10</v>
      </c>
      <c r="B4" s="46"/>
      <c r="C4" s="16" t="s">
        <v>0</v>
      </c>
      <c r="D4" s="16" t="s">
        <v>5</v>
      </c>
      <c r="E4" s="16" t="s">
        <v>1</v>
      </c>
      <c r="F4" s="16" t="s">
        <v>2</v>
      </c>
      <c r="G4" s="16" t="s">
        <v>3</v>
      </c>
      <c r="H4" s="16" t="s">
        <v>4</v>
      </c>
      <c r="J4" s="19"/>
      <c r="K4" s="41"/>
      <c r="L4" s="19"/>
      <c r="M4" s="13"/>
      <c r="N4" s="11"/>
      <c r="O4" s="11"/>
      <c r="P4" s="11"/>
      <c r="Q4" s="11"/>
      <c r="R4" s="11"/>
      <c r="S4" s="11"/>
    </row>
    <row r="5" spans="1:22">
      <c r="A5" s="40">
        <v>2013</v>
      </c>
      <c r="B5" s="24">
        <v>1</v>
      </c>
      <c r="C5" s="25">
        <f>8.263*EXP(0.16*B5)</f>
        <v>9.6967203270053286</v>
      </c>
      <c r="D5" s="25">
        <f>1.327*EXP(0.409*1)</f>
        <v>1.9975486530843376</v>
      </c>
      <c r="E5" s="25">
        <f>1.942*EXP(0.321*B5)</f>
        <v>2.6770578380956698</v>
      </c>
      <c r="F5" s="25">
        <f>3.587*EXP(0.257*1)</f>
        <v>4.6381528696858023</v>
      </c>
      <c r="G5" s="25">
        <f>11.3*EXP(0.161*1)</f>
        <v>13.27394014759675</v>
      </c>
      <c r="H5" s="25">
        <f>9.298*EXP(0.214*B5)</f>
        <v>11.516713444269518</v>
      </c>
      <c r="J5" s="35"/>
      <c r="K5" s="42"/>
      <c r="L5" s="19"/>
      <c r="M5" s="37"/>
      <c r="N5" s="3"/>
    </row>
    <row r="6" spans="1:22">
      <c r="A6" s="40">
        <f>A5+1</f>
        <v>2014</v>
      </c>
      <c r="B6" s="24">
        <f>B5+1</f>
        <v>2</v>
      </c>
      <c r="C6" s="25">
        <f t="shared" ref="C6:C12" si="0">8.263*EXP(0.16*B6)</f>
        <v>11.379206716708014</v>
      </c>
      <c r="D6" s="25">
        <f>1.327*EXP(0.409*2)</f>
        <v>3.0069333997279966</v>
      </c>
      <c r="E6" s="25">
        <f t="shared" ref="E6:E12" si="1">1.942*EXP(0.321*B6)</f>
        <v>3.6903391701902484</v>
      </c>
      <c r="F6" s="25">
        <f>3.587*EXP(0.257*2)</f>
        <v>5.9973409653121372</v>
      </c>
      <c r="G6" s="25">
        <f>11.3*EXP(0.161*2)</f>
        <v>15.592697968316887</v>
      </c>
      <c r="H6" s="25">
        <f t="shared" ref="H6:H12" si="2">9.298*EXP(0.214*B6)</f>
        <v>14.264862180836555</v>
      </c>
      <c r="J6" s="35"/>
      <c r="K6" s="42"/>
      <c r="M6" s="37"/>
      <c r="N6" s="3"/>
      <c r="V6" s="3"/>
    </row>
    <row r="7" spans="1:22">
      <c r="A7" s="40">
        <f t="shared" ref="A7:A12" si="3">A6+1</f>
        <v>2015</v>
      </c>
      <c r="B7" s="24">
        <f t="shared" ref="B7:B12" si="4">B6+1</f>
        <v>3</v>
      </c>
      <c r="C7" s="25">
        <f t="shared" si="0"/>
        <v>13.353622785319878</v>
      </c>
      <c r="D7" s="25">
        <f>1.327*EXP(0.409*3)</f>
        <v>4.5263720893300432</v>
      </c>
      <c r="E7" s="25">
        <f t="shared" si="1"/>
        <v>5.0871531414980824</v>
      </c>
      <c r="F7" s="25">
        <f>3.587*EXP(0.257*3)</f>
        <v>7.7548325087110959</v>
      </c>
      <c r="G7" s="25">
        <f>11.3*EXP(0.161*3)</f>
        <v>18.31650792663644</v>
      </c>
      <c r="H7" s="25">
        <f t="shared" si="2"/>
        <v>17.66878146469049</v>
      </c>
      <c r="J7" s="35"/>
      <c r="K7" s="42"/>
      <c r="M7" s="37"/>
      <c r="N7" s="3"/>
      <c r="V7" s="3"/>
    </row>
    <row r="8" spans="1:22">
      <c r="A8" s="40">
        <f t="shared" si="3"/>
        <v>2016</v>
      </c>
      <c r="B8" s="24">
        <f t="shared" si="4"/>
        <v>4</v>
      </c>
      <c r="C8" s="25">
        <f t="shared" si="0"/>
        <v>15.670621505696813</v>
      </c>
      <c r="D8" s="25">
        <f>1.327*EXP(0.409*4)</f>
        <v>6.8136009573472256</v>
      </c>
      <c r="E8" s="25">
        <f t="shared" si="1"/>
        <v>7.0126689964162994</v>
      </c>
      <c r="F8" s="25">
        <f>3.587*EXP(0.257*4)</f>
        <v>10.027348384223895</v>
      </c>
      <c r="G8" s="25">
        <f>11.3*EXP(0.161*4)</f>
        <v>21.516126542579958</v>
      </c>
      <c r="H8" s="25">
        <f t="shared" si="2"/>
        <v>21.884953004760277</v>
      </c>
      <c r="J8" s="35"/>
      <c r="K8" s="42"/>
      <c r="M8" s="37"/>
      <c r="N8" s="3"/>
      <c r="V8" s="3"/>
    </row>
    <row r="9" spans="1:22">
      <c r="A9" s="40">
        <f t="shared" si="3"/>
        <v>2017</v>
      </c>
      <c r="B9" s="24">
        <f t="shared" si="4"/>
        <v>5</v>
      </c>
      <c r="C9" s="25">
        <f t="shared" si="0"/>
        <v>18.389644692133263</v>
      </c>
      <c r="D9" s="25">
        <f>1.327*EXP(0.409*5)</f>
        <v>10.256593379806411</v>
      </c>
      <c r="E9" s="25">
        <f t="shared" si="1"/>
        <v>9.6670033485204687</v>
      </c>
      <c r="F9" s="25">
        <f>3.587*EXP(0.257*5)</f>
        <v>12.96581396253899</v>
      </c>
      <c r="G9" s="25">
        <f>11.3*EXP(0.161*5)</f>
        <v>25.274670436665854</v>
      </c>
      <c r="H9" s="25">
        <f t="shared" si="2"/>
        <v>27.107198590786115</v>
      </c>
      <c r="J9" s="35"/>
      <c r="K9" s="42"/>
      <c r="M9" s="37"/>
      <c r="N9" s="3"/>
      <c r="V9" s="3"/>
    </row>
    <row r="10" spans="1:22">
      <c r="A10" s="40">
        <f t="shared" si="3"/>
        <v>2018</v>
      </c>
      <c r="B10" s="24">
        <f t="shared" si="4"/>
        <v>6</v>
      </c>
      <c r="C10" s="25">
        <f t="shared" si="0"/>
        <v>21.580447959895224</v>
      </c>
      <c r="D10" s="25">
        <f>1.327*EXP(0.409*6)</f>
        <v>15.439370226877188</v>
      </c>
      <c r="E10" s="25">
        <f t="shared" si="1"/>
        <v>13.326018066454075</v>
      </c>
      <c r="F10" s="25">
        <f>3.587*EXP(0.257*6)</f>
        <v>16.765382558729424</v>
      </c>
      <c r="G10" s="25">
        <f>11.3*EXP(0.161*6)</f>
        <v>29.689775453675711</v>
      </c>
      <c r="H10" s="25">
        <f t="shared" si="2"/>
        <v>33.575590282532829</v>
      </c>
      <c r="J10" s="35"/>
      <c r="K10" s="42"/>
      <c r="M10" s="37"/>
      <c r="N10" s="3"/>
      <c r="V10" s="3"/>
    </row>
    <row r="11" spans="1:22">
      <c r="A11" s="40">
        <f t="shared" si="3"/>
        <v>2019</v>
      </c>
      <c r="B11" s="24">
        <f t="shared" si="4"/>
        <v>7</v>
      </c>
      <c r="C11" s="25">
        <f t="shared" si="0"/>
        <v>25.324890281810077</v>
      </c>
      <c r="D11" s="25">
        <f>1.327*EXP(0.409*7)</f>
        <v>23.241064959434031</v>
      </c>
      <c r="E11" s="25">
        <f t="shared" si="1"/>
        <v>18.36999027569793</v>
      </c>
      <c r="F11" s="25">
        <f>3.587*EXP(0.257*7)</f>
        <v>21.678396215821341</v>
      </c>
      <c r="G11" s="25">
        <f>11.3*EXP(0.161*7)</f>
        <v>34.876132952891901</v>
      </c>
      <c r="H11" s="25">
        <f t="shared" si="2"/>
        <v>41.587486772008049</v>
      </c>
      <c r="J11" s="35"/>
      <c r="K11" s="42"/>
      <c r="M11" s="37"/>
      <c r="N11" s="3"/>
      <c r="V11" s="3"/>
    </row>
    <row r="12" spans="1:22">
      <c r="A12" s="40">
        <f t="shared" si="3"/>
        <v>2020</v>
      </c>
      <c r="B12" s="24">
        <f t="shared" si="4"/>
        <v>8</v>
      </c>
      <c r="C12" s="25">
        <f t="shared" si="0"/>
        <v>29.719034052378973</v>
      </c>
      <c r="D12" s="25">
        <f>1.327*EXP(0.409*8)</f>
        <v>34.985047480002294</v>
      </c>
      <c r="E12" s="25">
        <f t="shared" si="1"/>
        <v>25.323134116013584</v>
      </c>
      <c r="F12" s="25">
        <f>3.587*EXP(0.257*8)</f>
        <v>28.031144582826197</v>
      </c>
      <c r="G12" s="25">
        <f>11.3*EXP(0.161*8)</f>
        <v>40.968469150116263</v>
      </c>
      <c r="H12" s="25">
        <f t="shared" si="2"/>
        <v>51.511203271732192</v>
      </c>
      <c r="J12" s="35"/>
      <c r="K12" s="36"/>
      <c r="M12" s="37"/>
      <c r="N12" s="3"/>
      <c r="V12" s="3"/>
    </row>
    <row r="13" spans="1:22">
      <c r="K13" s="18"/>
      <c r="M13" s="8"/>
      <c r="V13" s="3"/>
    </row>
    <row r="14" spans="1:22">
      <c r="A14" s="49" t="s">
        <v>17</v>
      </c>
      <c r="B14" s="49"/>
      <c r="C14" s="49"/>
      <c r="D14" s="49"/>
      <c r="E14" s="49"/>
      <c r="F14" s="49"/>
      <c r="G14" s="49"/>
      <c r="H14" s="49"/>
      <c r="I14" s="8"/>
      <c r="J14" s="34"/>
      <c r="K14" s="34"/>
      <c r="L14" s="34"/>
      <c r="O14" s="3"/>
      <c r="P14" s="3"/>
      <c r="Q14" s="3"/>
      <c r="R14" s="3"/>
    </row>
    <row r="15" spans="1:22">
      <c r="A15" s="47" t="s">
        <v>6</v>
      </c>
      <c r="B15" s="48"/>
      <c r="C15" s="16" t="s">
        <v>11</v>
      </c>
      <c r="D15" s="2" t="s">
        <v>13</v>
      </c>
      <c r="E15" s="2" t="s">
        <v>15</v>
      </c>
      <c r="F15" s="23" t="s">
        <v>7</v>
      </c>
      <c r="G15" s="23" t="s">
        <v>8</v>
      </c>
      <c r="H15" s="23" t="s">
        <v>9</v>
      </c>
      <c r="O15" s="3"/>
      <c r="P15" s="3"/>
      <c r="Q15" s="3"/>
      <c r="R15" s="3"/>
    </row>
    <row r="16" spans="1:22">
      <c r="A16" s="40">
        <v>2013</v>
      </c>
      <c r="B16" s="38">
        <v>1</v>
      </c>
      <c r="C16" s="25">
        <v>8.83</v>
      </c>
      <c r="D16" s="25">
        <f t="shared" ref="D16:D23" si="5">SUM(C5:H5)/6</f>
        <v>7.3000222132895667</v>
      </c>
      <c r="E16" s="27">
        <v>2013</v>
      </c>
      <c r="F16" s="21">
        <f>5.722*EXP(0.2245*B16)</f>
        <v>7.1622085823333768</v>
      </c>
      <c r="G16" s="26">
        <f t="shared" ref="G16:G23" si="6">F16/1.35</f>
        <v>5.3053396906173154</v>
      </c>
      <c r="H16" s="26">
        <f t="shared" ref="H16:H23" si="7">F16*1.35</f>
        <v>9.6689815861500588</v>
      </c>
      <c r="J16" s="32"/>
      <c r="K16" s="12"/>
      <c r="L16" s="14"/>
      <c r="M16" s="14"/>
      <c r="N16" s="12"/>
      <c r="O16" s="5"/>
      <c r="P16" s="5"/>
      <c r="Q16" s="5"/>
      <c r="R16" s="5"/>
      <c r="S16" s="5"/>
      <c r="T16" s="5"/>
    </row>
    <row r="17" spans="1:21">
      <c r="A17" s="40">
        <f>A16+1</f>
        <v>2014</v>
      </c>
      <c r="B17" s="38">
        <f>B16+1</f>
        <v>2</v>
      </c>
      <c r="C17" s="25">
        <v>10.050000000000001</v>
      </c>
      <c r="D17" s="25">
        <f t="shared" si="5"/>
        <v>8.9885634001819739</v>
      </c>
      <c r="E17" s="27">
        <v>2014</v>
      </c>
      <c r="F17" s="21">
        <f t="shared" ref="F17:F23" si="8">5.722*EXP(0.2245*B17)</f>
        <v>8.9649129284952611</v>
      </c>
      <c r="G17" s="26">
        <f t="shared" si="6"/>
        <v>6.640676243329823</v>
      </c>
      <c r="H17" s="26">
        <f t="shared" si="7"/>
        <v>12.102632453468603</v>
      </c>
      <c r="J17" s="32"/>
      <c r="K17" s="5"/>
      <c r="L17" s="5"/>
      <c r="N17" s="12"/>
      <c r="O17" s="5"/>
      <c r="P17" s="5"/>
      <c r="Q17" s="5"/>
      <c r="R17" s="5"/>
      <c r="S17" s="5"/>
      <c r="T17" s="5"/>
    </row>
    <row r="18" spans="1:21">
      <c r="A18" s="40">
        <f t="shared" ref="A18:A23" si="9">A17+1</f>
        <v>2015</v>
      </c>
      <c r="B18" s="38">
        <f t="shared" ref="B18:B21" si="10">B17+1</f>
        <v>3</v>
      </c>
      <c r="C18" s="25">
        <v>11.55</v>
      </c>
      <c r="D18" s="25">
        <f t="shared" si="5"/>
        <v>11.117878319364337</v>
      </c>
      <c r="E18" s="27">
        <v>2015</v>
      </c>
      <c r="F18" s="21">
        <f t="shared" si="8"/>
        <v>11.221352030118876</v>
      </c>
      <c r="G18" s="26">
        <f t="shared" si="6"/>
        <v>8.3121126149028708</v>
      </c>
      <c r="H18" s="26">
        <f t="shared" si="7"/>
        <v>15.148825240660484</v>
      </c>
      <c r="J18" s="32"/>
      <c r="K18" s="6"/>
      <c r="N18" s="12"/>
      <c r="O18" s="5"/>
      <c r="P18" s="5"/>
      <c r="Q18" s="5"/>
      <c r="R18" s="5"/>
      <c r="S18" s="5"/>
      <c r="T18" s="5"/>
    </row>
    <row r="19" spans="1:21">
      <c r="A19" s="40">
        <f t="shared" si="9"/>
        <v>2016</v>
      </c>
      <c r="B19" s="38">
        <f t="shared" si="10"/>
        <v>4</v>
      </c>
      <c r="C19" s="25"/>
      <c r="D19" s="25">
        <f t="shared" si="5"/>
        <v>13.820886565170744</v>
      </c>
      <c r="E19" s="27">
        <v>2016</v>
      </c>
      <c r="F19" s="21">
        <f t="shared" si="8"/>
        <v>14.045729432978238</v>
      </c>
      <c r="G19" s="26">
        <f t="shared" si="6"/>
        <v>10.404244024428325</v>
      </c>
      <c r="H19" s="26">
        <f t="shared" si="7"/>
        <v>18.961734734520622</v>
      </c>
      <c r="J19" s="32"/>
      <c r="N19" s="12"/>
      <c r="O19" s="5"/>
      <c r="P19" s="5"/>
      <c r="Q19" s="5"/>
      <c r="R19" s="5"/>
      <c r="S19" s="5"/>
      <c r="T19" s="5"/>
    </row>
    <row r="20" spans="1:21">
      <c r="A20" s="40">
        <f t="shared" si="9"/>
        <v>2017</v>
      </c>
      <c r="B20" s="38">
        <f t="shared" si="10"/>
        <v>5</v>
      </c>
      <c r="C20" s="25"/>
      <c r="D20" s="25">
        <f t="shared" si="5"/>
        <v>17.276820735075184</v>
      </c>
      <c r="E20" s="27">
        <v>2017</v>
      </c>
      <c r="F20" s="21">
        <f t="shared" si="8"/>
        <v>17.580993339742967</v>
      </c>
      <c r="G20" s="26">
        <f t="shared" si="6"/>
        <v>13.022958029439234</v>
      </c>
      <c r="H20" s="26">
        <f t="shared" si="7"/>
        <v>23.734341008653008</v>
      </c>
      <c r="J20" s="6"/>
      <c r="K20" s="3"/>
      <c r="N20" s="12"/>
      <c r="O20" s="5"/>
      <c r="P20" s="5"/>
      <c r="Q20" s="5"/>
      <c r="R20" s="5"/>
      <c r="S20" s="5"/>
      <c r="T20" s="5"/>
    </row>
    <row r="21" spans="1:21">
      <c r="A21" s="40">
        <f t="shared" si="9"/>
        <v>2018</v>
      </c>
      <c r="B21" s="38">
        <f t="shared" si="10"/>
        <v>6</v>
      </c>
      <c r="C21" s="25">
        <v>31.45</v>
      </c>
      <c r="D21" s="25">
        <f t="shared" si="5"/>
        <v>21.729430758027405</v>
      </c>
      <c r="E21" s="27">
        <v>2018</v>
      </c>
      <c r="F21" s="21">
        <f t="shared" si="8"/>
        <v>22.006071545587734</v>
      </c>
      <c r="G21" s="26">
        <f t="shared" si="6"/>
        <v>16.300793737472393</v>
      </c>
      <c r="H21" s="26">
        <f t="shared" si="7"/>
        <v>29.708196586543444</v>
      </c>
      <c r="J21" s="32"/>
      <c r="N21" s="12"/>
      <c r="O21" s="5"/>
      <c r="P21" s="5"/>
      <c r="Q21" s="5"/>
      <c r="R21" s="5"/>
      <c r="S21" s="5"/>
      <c r="T21" s="5"/>
    </row>
    <row r="22" spans="1:21">
      <c r="A22" s="40">
        <f t="shared" si="9"/>
        <v>2019</v>
      </c>
      <c r="B22" s="38">
        <v>7</v>
      </c>
      <c r="C22" s="25">
        <v>28.24</v>
      </c>
      <c r="D22" s="25">
        <f t="shared" si="5"/>
        <v>27.512993576277221</v>
      </c>
      <c r="E22" s="27">
        <v>2019</v>
      </c>
      <c r="F22" s="21">
        <f t="shared" si="8"/>
        <v>27.544927383301435</v>
      </c>
      <c r="G22" s="26">
        <f t="shared" si="6"/>
        <v>20.403649913556617</v>
      </c>
      <c r="H22" s="26">
        <f t="shared" si="7"/>
        <v>37.185651967456941</v>
      </c>
      <c r="J22" s="32"/>
      <c r="N22" s="12"/>
      <c r="O22" s="5"/>
      <c r="P22" s="5"/>
      <c r="Q22" s="5"/>
      <c r="R22" s="5"/>
      <c r="S22" s="5"/>
      <c r="T22" s="5"/>
    </row>
    <row r="23" spans="1:21">
      <c r="A23" s="40">
        <f t="shared" si="9"/>
        <v>2020</v>
      </c>
      <c r="B23" s="38">
        <v>8</v>
      </c>
      <c r="C23" s="25">
        <v>38.67</v>
      </c>
      <c r="D23" s="25">
        <f t="shared" si="5"/>
        <v>35.089672108844915</v>
      </c>
      <c r="E23" s="27">
        <v>2020</v>
      </c>
      <c r="F23" s="21">
        <f t="shared" si="8"/>
        <v>34.477895019998456</v>
      </c>
      <c r="G23" s="26">
        <f t="shared" si="6"/>
        <v>25.53918149629515</v>
      </c>
      <c r="H23" s="26">
        <f t="shared" si="7"/>
        <v>46.545158276997917</v>
      </c>
      <c r="J23" s="32"/>
      <c r="N23" s="12"/>
      <c r="O23" s="5"/>
      <c r="P23" s="5"/>
      <c r="Q23" s="5"/>
      <c r="R23" s="5"/>
      <c r="S23" s="5"/>
      <c r="T23" s="5"/>
    </row>
    <row r="24" spans="1:21">
      <c r="A24" s="22" t="s">
        <v>12</v>
      </c>
      <c r="C24" s="28"/>
      <c r="D24" s="28"/>
      <c r="E24" s="29"/>
      <c r="F24" s="30"/>
      <c r="G24" s="31"/>
      <c r="H24" s="31"/>
      <c r="J24" s="33"/>
      <c r="O24" s="17"/>
      <c r="P24" s="17"/>
      <c r="Q24" s="17"/>
      <c r="R24" s="17"/>
      <c r="S24" s="17"/>
      <c r="T24" s="17"/>
      <c r="U24" s="17"/>
    </row>
    <row r="25" spans="1:21">
      <c r="A25" s="22" t="s">
        <v>14</v>
      </c>
      <c r="F25" s="10"/>
      <c r="O25" s="17"/>
      <c r="P25" s="14"/>
      <c r="Q25" s="14"/>
      <c r="R25" s="1"/>
      <c r="S25" s="1"/>
      <c r="T25" s="1"/>
      <c r="U25" s="18"/>
    </row>
    <row r="26" spans="1:21">
      <c r="B26" s="22"/>
      <c r="F26" s="10"/>
      <c r="O26" s="17"/>
      <c r="P26" s="14"/>
      <c r="Q26" s="14"/>
      <c r="R26" s="1"/>
      <c r="S26" s="1"/>
      <c r="T26" s="1"/>
      <c r="U26" s="18"/>
    </row>
    <row r="27" spans="1:21">
      <c r="A27" s="44" t="s">
        <v>18</v>
      </c>
      <c r="B27" s="44"/>
      <c r="C27" s="44"/>
      <c r="D27" s="44"/>
      <c r="E27" s="44"/>
      <c r="F27" s="44"/>
      <c r="G27" s="44"/>
      <c r="H27" s="44"/>
      <c r="O27" s="3"/>
      <c r="P27" s="3"/>
      <c r="Q27" s="3"/>
      <c r="R27" s="4"/>
      <c r="U27" s="5"/>
    </row>
    <row r="28" spans="1:21">
      <c r="D28" s="3"/>
      <c r="O28" s="3"/>
      <c r="P28" s="3"/>
      <c r="Q28" s="3"/>
    </row>
    <row r="29" spans="1:21">
      <c r="D29" s="3"/>
    </row>
    <row r="30" spans="1:21">
      <c r="B30" s="9"/>
      <c r="D30" s="3"/>
    </row>
    <row r="33" spans="2:2" ht="18" customHeight="1"/>
    <row r="43" spans="2:2">
      <c r="B43" s="39"/>
    </row>
  </sheetData>
  <mergeCells count="6">
    <mergeCell ref="A1:H1"/>
    <mergeCell ref="A27:H27"/>
    <mergeCell ref="A4:B4"/>
    <mergeCell ref="A15:B15"/>
    <mergeCell ref="A14:H14"/>
    <mergeCell ref="A3:H3"/>
  </mergeCells>
  <printOptions horizontalCentered="1" verticalCentered="1"/>
  <pageMargins left="0.70866141732283472" right="0.70866141732283472" top="0.74803149606299213" bottom="0.74803149606299213" header="1.1023622047244095" footer="0.31496062992125984"/>
  <pageSetup paperSize="9" orientation="portrait" r:id="rId1"/>
  <headerFooter>
    <oddHeader xml:space="preserve">&amp;R&amp;"Arial,Grassetto"&amp;14ANNEX 1
</oddHeader>
    <oddFooter>&amp;L&amp;"Arial,Normale"&amp;8iotgrowth&amp;C&amp;"Arial,Normale"&amp;8micrimou&amp;R&amp;"Arial,Normale"&amp;8&amp;D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Foglio3</vt:lpstr>
      <vt:lpstr>Foglio3!Print_Area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ictsadm</cp:lastModifiedBy>
  <cp:lastPrinted>2016-03-02T10:44:10Z</cp:lastPrinted>
  <dcterms:created xsi:type="dcterms:W3CDTF">2015-11-26T11:49:07Z</dcterms:created>
  <dcterms:modified xsi:type="dcterms:W3CDTF">2016-03-17T13:35:49Z</dcterms:modified>
</cp:coreProperties>
</file>